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b Galardi\Documents\Newberg\FY2020 Update\"/>
    </mc:Choice>
  </mc:AlternateContent>
  <bookViews>
    <workbookView xWindow="0" yWindow="0" windowWidth="11415" windowHeight="10800" firstSheet="7" activeTab="9"/>
  </bookViews>
  <sheets>
    <sheet name="DetailedCIP" sheetId="7" r:id="rId1"/>
    <sheet name="CIPCompare" sheetId="5" r:id="rId2"/>
    <sheet name="Rates &amp; Revenue" sheetId="1" r:id="rId3"/>
    <sheet name="SummaryPlan" sheetId="3" r:id="rId4"/>
    <sheet name="O&amp;M" sheetId="4" r:id="rId5"/>
    <sheet name="Functions" sheetId="8" r:id="rId6"/>
    <sheet name="Service Characteristics" sheetId="10" r:id="rId7"/>
    <sheet name="Customers" sheetId="9" r:id="rId8"/>
    <sheet name="PeakFactors" sheetId="11" r:id="rId9"/>
    <sheet name="Rates and Bills" sheetId="12" r:id="rId10"/>
  </sheets>
  <externalReferences>
    <externalReference r:id="rId11"/>
    <externalReference r:id="rId12"/>
  </externalReferences>
  <definedNames>
    <definedName name="_xlchart.v1.0" localSheetId="1" hidden="1">CIPCompare!$A$5</definedName>
    <definedName name="_xlchart.v1.0" localSheetId="6" hidden="1">'Rates &amp; Revenue'!#REF!</definedName>
    <definedName name="_xlchart.v1.0" hidden="1">'Rates &amp; Revenue'!#REF!</definedName>
    <definedName name="_xlchart.v1.1" localSheetId="1" hidden="1">CIPCompare!$A$6</definedName>
    <definedName name="_xlchart.v1.1" localSheetId="6" hidden="1">'Rates &amp; Revenue'!#REF!</definedName>
    <definedName name="_xlchart.v1.1" hidden="1">'Rates &amp; Revenue'!#REF!</definedName>
    <definedName name="_xlchart.v1.10" localSheetId="1" hidden="1">CIPCompare!$A$6</definedName>
    <definedName name="_xlchart.v1.10" localSheetId="6" hidden="1">'Rates &amp; Revenue'!#REF!</definedName>
    <definedName name="_xlchart.v1.10" hidden="1">'Rates &amp; Revenue'!#REF!</definedName>
    <definedName name="_xlchart.v1.11" localSheetId="1" hidden="1">CIPCompare!$A$7</definedName>
    <definedName name="_xlchart.v1.11" localSheetId="6" hidden="1">'Rates &amp; Revenue'!#REF!</definedName>
    <definedName name="_xlchart.v1.11" hidden="1">'Rates &amp; Revenue'!#REF!</definedName>
    <definedName name="_xlchart.v1.12" localSheetId="1" hidden="1">CIPCompare!$A$8</definedName>
    <definedName name="_xlchart.v1.12" localSheetId="6" hidden="1">'Rates &amp; Revenue'!#REF!</definedName>
    <definedName name="_xlchart.v1.12" hidden="1">'Rates &amp; Revenue'!#REF!</definedName>
    <definedName name="_xlchart.v1.13" localSheetId="1" hidden="1">CIPCompare!$B$3:$I$4</definedName>
    <definedName name="_xlchart.v1.13" localSheetId="6" hidden="1">'Rates &amp; Revenue'!#REF!</definedName>
    <definedName name="_xlchart.v1.13" hidden="1">'Rates &amp; Revenue'!#REF!</definedName>
    <definedName name="_xlchart.v1.14" localSheetId="1" hidden="1">CIPCompare!$B$5:$I$5</definedName>
    <definedName name="_xlchart.v1.14" localSheetId="6" hidden="1">'Rates &amp; Revenue'!#REF!</definedName>
    <definedName name="_xlchart.v1.14" hidden="1">'Rates &amp; Revenue'!#REF!</definedName>
    <definedName name="_xlchart.v1.15" localSheetId="1" hidden="1">CIPCompare!$B$6:$I$6</definedName>
    <definedName name="_xlchart.v1.15" localSheetId="6" hidden="1">'Rates &amp; Revenue'!#REF!</definedName>
    <definedName name="_xlchart.v1.15" hidden="1">'Rates &amp; Revenue'!#REF!</definedName>
    <definedName name="_xlchart.v1.16" localSheetId="1" hidden="1">CIPCompare!$B$7:$I$7</definedName>
    <definedName name="_xlchart.v1.16" localSheetId="6" hidden="1">'Rates &amp; Revenue'!#REF!</definedName>
    <definedName name="_xlchart.v1.16" hidden="1">'Rates &amp; Revenue'!#REF!</definedName>
    <definedName name="_xlchart.v1.17" localSheetId="1" hidden="1">CIPCompare!$B$8:$I$8</definedName>
    <definedName name="_xlchart.v1.17" localSheetId="6" hidden="1">'Rates &amp; Revenue'!#REF!</definedName>
    <definedName name="_xlchart.v1.17" hidden="1">'Rates &amp; Revenue'!#REF!</definedName>
    <definedName name="_xlchart.v1.18" localSheetId="1" hidden="1">CIPCompare!$A$5</definedName>
    <definedName name="_xlchart.v1.18" localSheetId="6" hidden="1">'Rates &amp; Revenue'!#REF!</definedName>
    <definedName name="_xlchart.v1.18" hidden="1">'Rates &amp; Revenue'!#REF!</definedName>
    <definedName name="_xlchart.v1.19" localSheetId="1" hidden="1">CIPCompare!$A$6</definedName>
    <definedName name="_xlchart.v1.19" localSheetId="6" hidden="1">'Rates &amp; Revenue'!#REF!</definedName>
    <definedName name="_xlchart.v1.19" hidden="1">'Rates &amp; Revenue'!#REF!</definedName>
    <definedName name="_xlchart.v1.2" localSheetId="1" hidden="1">CIPCompare!$A$7</definedName>
    <definedName name="_xlchart.v1.2" localSheetId="6" hidden="1">'Rates &amp; Revenue'!#REF!</definedName>
    <definedName name="_xlchart.v1.2" hidden="1">'Rates &amp; Revenue'!#REF!</definedName>
    <definedName name="_xlchart.v1.20" localSheetId="1" hidden="1">CIPCompare!$A$7</definedName>
    <definedName name="_xlchart.v1.20" localSheetId="6" hidden="1">'Rates &amp; Revenue'!#REF!</definedName>
    <definedName name="_xlchart.v1.20" hidden="1">'Rates &amp; Revenue'!#REF!</definedName>
    <definedName name="_xlchart.v1.21" localSheetId="1" hidden="1">CIPCompare!$A$8</definedName>
    <definedName name="_xlchart.v1.21" localSheetId="6" hidden="1">'Rates &amp; Revenue'!#REF!</definedName>
    <definedName name="_xlchart.v1.21" hidden="1">'Rates &amp; Revenue'!#REF!</definedName>
    <definedName name="_xlchart.v1.22" localSheetId="1" hidden="1">CIPCompare!$B$3:$I$4</definedName>
    <definedName name="_xlchart.v1.22" localSheetId="6" hidden="1">'Rates &amp; Revenue'!#REF!</definedName>
    <definedName name="_xlchart.v1.22" hidden="1">'Rates &amp; Revenue'!#REF!</definedName>
    <definedName name="_xlchart.v1.23" localSheetId="1" hidden="1">CIPCompare!$B$5:$I$5</definedName>
    <definedName name="_xlchart.v1.23" localSheetId="6" hidden="1">'Rates &amp; Revenue'!#REF!</definedName>
    <definedName name="_xlchart.v1.23" hidden="1">'Rates &amp; Revenue'!#REF!</definedName>
    <definedName name="_xlchart.v1.24" localSheetId="1" hidden="1">CIPCompare!$B$6:$I$6</definedName>
    <definedName name="_xlchart.v1.24" localSheetId="6" hidden="1">'Rates &amp; Revenue'!#REF!</definedName>
    <definedName name="_xlchart.v1.24" hidden="1">'Rates &amp; Revenue'!#REF!</definedName>
    <definedName name="_xlchart.v1.25" localSheetId="1" hidden="1">CIPCompare!$B$7:$I$7</definedName>
    <definedName name="_xlchart.v1.25" localSheetId="6" hidden="1">'Rates &amp; Revenue'!#REF!</definedName>
    <definedName name="_xlchart.v1.25" hidden="1">'Rates &amp; Revenue'!#REF!</definedName>
    <definedName name="_xlchart.v1.26" localSheetId="1" hidden="1">CIPCompare!$B$8:$I$8</definedName>
    <definedName name="_xlchart.v1.26" localSheetId="6" hidden="1">'Rates &amp; Revenue'!#REF!</definedName>
    <definedName name="_xlchart.v1.26" hidden="1">'Rates &amp; Revenue'!#REF!</definedName>
    <definedName name="_xlchart.v1.3" localSheetId="1" hidden="1">CIPCompare!$A$8</definedName>
    <definedName name="_xlchart.v1.3" localSheetId="6" hidden="1">'Rates &amp; Revenue'!#REF!</definedName>
    <definedName name="_xlchart.v1.3" hidden="1">'Rates &amp; Revenue'!#REF!</definedName>
    <definedName name="_xlchart.v1.4" localSheetId="1" hidden="1">CIPCompare!$B$3:$I$4</definedName>
    <definedName name="_xlchart.v1.4" localSheetId="6" hidden="1">'Rates &amp; Revenue'!#REF!</definedName>
    <definedName name="_xlchart.v1.4" hidden="1">'Rates &amp; Revenue'!#REF!</definedName>
    <definedName name="_xlchart.v1.5" localSheetId="1" hidden="1">CIPCompare!$B$5:$I$5</definedName>
    <definedName name="_xlchart.v1.5" localSheetId="6" hidden="1">'Rates &amp; Revenue'!#REF!</definedName>
    <definedName name="_xlchart.v1.5" hidden="1">'Rates &amp; Revenue'!#REF!</definedName>
    <definedName name="_xlchart.v1.6" localSheetId="1" hidden="1">CIPCompare!$B$6:$I$6</definedName>
    <definedName name="_xlchart.v1.6" localSheetId="6" hidden="1">'Rates &amp; Revenue'!#REF!</definedName>
    <definedName name="_xlchart.v1.6" hidden="1">'Rates &amp; Revenue'!#REF!</definedName>
    <definedName name="_xlchart.v1.7" localSheetId="1" hidden="1">CIPCompare!$B$7:$I$7</definedName>
    <definedName name="_xlchart.v1.7" localSheetId="6" hidden="1">'Rates &amp; Revenue'!#REF!</definedName>
    <definedName name="_xlchart.v1.7" hidden="1">'Rates &amp; Revenue'!#REF!</definedName>
    <definedName name="_xlchart.v1.8" localSheetId="1" hidden="1">CIPCompare!$B$8:$I$8</definedName>
    <definedName name="_xlchart.v1.8" localSheetId="6" hidden="1">'Rates &amp; Revenue'!#REF!</definedName>
    <definedName name="_xlchart.v1.8" hidden="1">'Rates &amp; Revenue'!#REF!</definedName>
    <definedName name="_xlchart.v1.9" localSheetId="1" hidden="1">CIPCompare!$A$5</definedName>
    <definedName name="_xlchart.v1.9" localSheetId="6" hidden="1">'Rates &amp; Revenue'!#REF!</definedName>
    <definedName name="_xlchart.v1.9" hidden="1">'Rates &amp; Revenue'!#REF!</definedName>
    <definedName name="CustGrowth" localSheetId="0">[1]Dashboard!$F$13</definedName>
    <definedName name="CustGrowth">[2]Dashboard!$F$13</definedName>
    <definedName name="FRANCHISE_FEE" localSheetId="0">[1]Dashboard!$F$12</definedName>
    <definedName name="FRANCHISE_FEE">[2]Dashboard!$F$12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C24" i="3"/>
  <c r="C11" i="10" s="1"/>
  <c r="C10" i="10"/>
  <c r="C13" i="8"/>
  <c r="AB43" i="7" l="1"/>
  <c r="AA43" i="7"/>
  <c r="Z43" i="7"/>
  <c r="Y43" i="7"/>
  <c r="X43" i="7"/>
  <c r="W43" i="7"/>
  <c r="V43" i="7"/>
  <c r="U43" i="7"/>
  <c r="S43" i="7"/>
  <c r="AB42" i="7"/>
  <c r="AA42" i="7"/>
  <c r="Z42" i="7"/>
  <c r="Y42" i="7"/>
  <c r="X42" i="7"/>
  <c r="W42" i="7"/>
  <c r="V42" i="7"/>
  <c r="U42" i="7"/>
  <c r="S42" i="7"/>
  <c r="S41" i="7"/>
  <c r="G41" i="7"/>
  <c r="Z41" i="7" s="1"/>
  <c r="S40" i="7"/>
  <c r="G40" i="7"/>
  <c r="Z40" i="7" s="1"/>
  <c r="AB39" i="7"/>
  <c r="AA39" i="7"/>
  <c r="Z39" i="7"/>
  <c r="Y39" i="7"/>
  <c r="X39" i="7"/>
  <c r="W39" i="7"/>
  <c r="V39" i="7"/>
  <c r="U39" i="7"/>
  <c r="S39" i="7"/>
  <c r="AB38" i="7"/>
  <c r="AA38" i="7"/>
  <c r="Z38" i="7"/>
  <c r="Y38" i="7"/>
  <c r="X38" i="7"/>
  <c r="W38" i="7"/>
  <c r="V38" i="7"/>
  <c r="U38" i="7"/>
  <c r="S38" i="7"/>
  <c r="S37" i="7"/>
  <c r="G37" i="7"/>
  <c r="AB37" i="7" s="1"/>
  <c r="AB36" i="7"/>
  <c r="AA36" i="7"/>
  <c r="Z36" i="7"/>
  <c r="Y36" i="7"/>
  <c r="X36" i="7"/>
  <c r="W36" i="7"/>
  <c r="V36" i="7"/>
  <c r="U36" i="7"/>
  <c r="S36" i="7"/>
  <c r="AB35" i="7"/>
  <c r="AA35" i="7"/>
  <c r="Z35" i="7"/>
  <c r="Y35" i="7"/>
  <c r="X35" i="7"/>
  <c r="W35" i="7"/>
  <c r="V35" i="7"/>
  <c r="U35" i="7"/>
  <c r="S35" i="7"/>
  <c r="AB34" i="7"/>
  <c r="AA34" i="7"/>
  <c r="Z34" i="7"/>
  <c r="Y34" i="7"/>
  <c r="X34" i="7"/>
  <c r="W34" i="7"/>
  <c r="V34" i="7"/>
  <c r="U34" i="7"/>
  <c r="S34" i="7"/>
  <c r="AB33" i="7"/>
  <c r="AA33" i="7"/>
  <c r="Z33" i="7"/>
  <c r="Y33" i="7"/>
  <c r="X33" i="7"/>
  <c r="W33" i="7"/>
  <c r="V33" i="7"/>
  <c r="U33" i="7"/>
  <c r="S33" i="7"/>
  <c r="S32" i="7"/>
  <c r="G32" i="7"/>
  <c r="AB32" i="7" s="1"/>
  <c r="S31" i="7"/>
  <c r="G31" i="7"/>
  <c r="AB31" i="7" s="1"/>
  <c r="S30" i="7"/>
  <c r="G30" i="7"/>
  <c r="AB30" i="7" s="1"/>
  <c r="AB29" i="7"/>
  <c r="AA29" i="7"/>
  <c r="Z29" i="7"/>
  <c r="Y29" i="7"/>
  <c r="X29" i="7"/>
  <c r="W29" i="7"/>
  <c r="V29" i="7"/>
  <c r="U29" i="7"/>
  <c r="S29" i="7"/>
  <c r="S28" i="7"/>
  <c r="G28" i="7"/>
  <c r="AA28" i="7" s="1"/>
  <c r="S27" i="7"/>
  <c r="G27" i="7"/>
  <c r="AA27" i="7" s="1"/>
  <c r="AB26" i="7"/>
  <c r="AA26" i="7"/>
  <c r="Z26" i="7"/>
  <c r="Y26" i="7"/>
  <c r="X26" i="7"/>
  <c r="W26" i="7"/>
  <c r="V26" i="7"/>
  <c r="U26" i="7"/>
  <c r="S26" i="7"/>
  <c r="S25" i="7"/>
  <c r="G25" i="7"/>
  <c r="Z25" i="7" s="1"/>
  <c r="AB24" i="7"/>
  <c r="AA24" i="7"/>
  <c r="Z24" i="7"/>
  <c r="Y24" i="7"/>
  <c r="X24" i="7"/>
  <c r="W24" i="7"/>
  <c r="V24" i="7"/>
  <c r="U24" i="7"/>
  <c r="S24" i="7"/>
  <c r="S23" i="7"/>
  <c r="G23" i="7"/>
  <c r="AA23" i="7" s="1"/>
  <c r="AB22" i="7"/>
  <c r="AA22" i="7"/>
  <c r="Z22" i="7"/>
  <c r="Y22" i="7"/>
  <c r="X22" i="7"/>
  <c r="W22" i="7"/>
  <c r="V22" i="7"/>
  <c r="U22" i="7"/>
  <c r="S22" i="7"/>
  <c r="AB21" i="7"/>
  <c r="AA21" i="7"/>
  <c r="Z21" i="7"/>
  <c r="Y21" i="7"/>
  <c r="X21" i="7"/>
  <c r="W21" i="7"/>
  <c r="V21" i="7"/>
  <c r="U21" i="7"/>
  <c r="S21" i="7"/>
  <c r="AB20" i="7"/>
  <c r="AA20" i="7"/>
  <c r="Z20" i="7"/>
  <c r="Y20" i="7"/>
  <c r="X20" i="7"/>
  <c r="W20" i="7"/>
  <c r="V20" i="7"/>
  <c r="U20" i="7"/>
  <c r="S20" i="7"/>
  <c r="AB19" i="7"/>
  <c r="AA19" i="7"/>
  <c r="Z19" i="7"/>
  <c r="Y19" i="7"/>
  <c r="X19" i="7"/>
  <c r="W19" i="7"/>
  <c r="V19" i="7"/>
  <c r="U19" i="7"/>
  <c r="S19" i="7"/>
  <c r="AB18" i="7"/>
  <c r="AA18" i="7"/>
  <c r="Z18" i="7"/>
  <c r="Y18" i="7"/>
  <c r="X18" i="7"/>
  <c r="W18" i="7"/>
  <c r="V18" i="7"/>
  <c r="U18" i="7"/>
  <c r="S18" i="7"/>
  <c r="AB17" i="7"/>
  <c r="AA17" i="7"/>
  <c r="Z17" i="7"/>
  <c r="Y17" i="7"/>
  <c r="X17" i="7"/>
  <c r="W17" i="7"/>
  <c r="V17" i="7"/>
  <c r="U17" i="7"/>
  <c r="S17" i="7"/>
  <c r="AB16" i="7"/>
  <c r="AA16" i="7"/>
  <c r="Z16" i="7"/>
  <c r="Y16" i="7"/>
  <c r="X16" i="7"/>
  <c r="W16" i="7"/>
  <c r="V16" i="7"/>
  <c r="U16" i="7"/>
  <c r="S16" i="7"/>
  <c r="AB15" i="7"/>
  <c r="AA15" i="7"/>
  <c r="Z15" i="7"/>
  <c r="Y15" i="7"/>
  <c r="X15" i="7"/>
  <c r="W15" i="7"/>
  <c r="V15" i="7"/>
  <c r="U15" i="7"/>
  <c r="S15" i="7"/>
  <c r="AB14" i="7"/>
  <c r="AA14" i="7"/>
  <c r="Z14" i="7"/>
  <c r="Y14" i="7"/>
  <c r="X14" i="7"/>
  <c r="W14" i="7"/>
  <c r="V14" i="7"/>
  <c r="U14" i="7"/>
  <c r="S14" i="7"/>
  <c r="AB13" i="7"/>
  <c r="AA13" i="7"/>
  <c r="Z13" i="7"/>
  <c r="Y13" i="7"/>
  <c r="X13" i="7"/>
  <c r="W13" i="7"/>
  <c r="V13" i="7"/>
  <c r="U13" i="7"/>
  <c r="S13" i="7"/>
  <c r="R7" i="7"/>
  <c r="Q7" i="7"/>
  <c r="P7" i="7"/>
  <c r="O7" i="7"/>
  <c r="N7" i="7"/>
  <c r="M7" i="7"/>
  <c r="L7" i="7"/>
  <c r="K7" i="7"/>
  <c r="J7" i="7"/>
  <c r="I7" i="7"/>
  <c r="H7" i="7"/>
  <c r="AB6" i="7"/>
  <c r="AA6" i="7"/>
  <c r="Z6" i="7"/>
  <c r="Y6" i="7"/>
  <c r="X6" i="7"/>
  <c r="W6" i="7"/>
  <c r="V6" i="7"/>
  <c r="U6" i="7"/>
  <c r="R6" i="7"/>
  <c r="Q6" i="7"/>
  <c r="P6" i="7"/>
  <c r="O6" i="7"/>
  <c r="N6" i="7"/>
  <c r="M6" i="7"/>
  <c r="L6" i="7"/>
  <c r="K6" i="7"/>
  <c r="J6" i="7"/>
  <c r="I6" i="7"/>
  <c r="H6" i="7"/>
  <c r="J7" i="5"/>
  <c r="S7" i="7" l="1"/>
  <c r="AC24" i="7"/>
  <c r="E26" i="7"/>
  <c r="AC29" i="7"/>
  <c r="AC34" i="7"/>
  <c r="E39" i="7"/>
  <c r="AC43" i="7"/>
  <c r="AC15" i="7"/>
  <c r="AC19" i="7"/>
  <c r="Z23" i="7"/>
  <c r="AC16" i="7"/>
  <c r="AC20" i="7"/>
  <c r="AC35" i="7"/>
  <c r="AC38" i="7"/>
  <c r="E13" i="7"/>
  <c r="E16" i="7"/>
  <c r="AC17" i="7"/>
  <c r="E19" i="7"/>
  <c r="E20" i="7"/>
  <c r="E21" i="7"/>
  <c r="E24" i="7"/>
  <c r="E34" i="7"/>
  <c r="E35" i="7"/>
  <c r="E36" i="7"/>
  <c r="AC39" i="7"/>
  <c r="E42" i="7"/>
  <c r="AC14" i="7"/>
  <c r="AC18" i="7"/>
  <c r="AC22" i="7"/>
  <c r="AC26" i="7"/>
  <c r="AC33" i="7"/>
  <c r="AC42" i="7"/>
  <c r="AB28" i="7"/>
  <c r="U23" i="7"/>
  <c r="V27" i="7"/>
  <c r="X27" i="7"/>
  <c r="X28" i="7"/>
  <c r="AB27" i="7"/>
  <c r="V23" i="7"/>
  <c r="AB23" i="7"/>
  <c r="Z28" i="7"/>
  <c r="X23" i="7"/>
  <c r="U30" i="7"/>
  <c r="U31" i="7"/>
  <c r="U32" i="7"/>
  <c r="U37" i="7"/>
  <c r="Y23" i="7"/>
  <c r="Z27" i="7"/>
  <c r="V28" i="7"/>
  <c r="Y30" i="7"/>
  <c r="Y31" i="7"/>
  <c r="Y32" i="7"/>
  <c r="Y37" i="7"/>
  <c r="AC21" i="7"/>
  <c r="E14" i="7"/>
  <c r="E18" i="7"/>
  <c r="E22" i="7"/>
  <c r="W23" i="7"/>
  <c r="X25" i="7"/>
  <c r="AB25" i="7"/>
  <c r="U27" i="7"/>
  <c r="Y27" i="7"/>
  <c r="U28" i="7"/>
  <c r="Y28" i="7"/>
  <c r="V30" i="7"/>
  <c r="Z30" i="7"/>
  <c r="V31" i="7"/>
  <c r="Z31" i="7"/>
  <c r="V32" i="7"/>
  <c r="Z32" i="7"/>
  <c r="E33" i="7"/>
  <c r="V37" i="7"/>
  <c r="Z37" i="7"/>
  <c r="E38" i="7"/>
  <c r="X40" i="7"/>
  <c r="AB40" i="7"/>
  <c r="X41" i="7"/>
  <c r="AB41" i="7"/>
  <c r="AC13" i="7"/>
  <c r="W25" i="7"/>
  <c r="AC36" i="7"/>
  <c r="E17" i="7"/>
  <c r="U25" i="7"/>
  <c r="Y25" i="7"/>
  <c r="E29" i="7"/>
  <c r="W30" i="7"/>
  <c r="AA30" i="7"/>
  <c r="W31" i="7"/>
  <c r="AA31" i="7"/>
  <c r="W32" i="7"/>
  <c r="AA32" i="7"/>
  <c r="W37" i="7"/>
  <c r="AA37" i="7"/>
  <c r="U40" i="7"/>
  <c r="Y40" i="7"/>
  <c r="U41" i="7"/>
  <c r="Y41" i="7"/>
  <c r="E43" i="7"/>
  <c r="E15" i="7"/>
  <c r="AA25" i="7"/>
  <c r="W40" i="7"/>
  <c r="AA40" i="7"/>
  <c r="W41" i="7"/>
  <c r="AA41" i="7"/>
  <c r="V25" i="7"/>
  <c r="W27" i="7"/>
  <c r="W28" i="7"/>
  <c r="X30" i="7"/>
  <c r="X31" i="7"/>
  <c r="X32" i="7"/>
  <c r="X37" i="7"/>
  <c r="V40" i="7"/>
  <c r="V41" i="7"/>
  <c r="W49" i="7" l="1"/>
  <c r="AC37" i="7"/>
  <c r="E30" i="7"/>
  <c r="X49" i="7"/>
  <c r="AA7" i="7"/>
  <c r="AC32" i="7"/>
  <c r="AC30" i="7"/>
  <c r="Y49" i="7"/>
  <c r="E37" i="7"/>
  <c r="E31" i="7"/>
  <c r="V49" i="7"/>
  <c r="AA49" i="7"/>
  <c r="E32" i="7"/>
  <c r="Z49" i="7"/>
  <c r="AC23" i="7"/>
  <c r="E41" i="7"/>
  <c r="AC41" i="7"/>
  <c r="E28" i="7"/>
  <c r="AC28" i="7"/>
  <c r="X7" i="7"/>
  <c r="AC31" i="7"/>
  <c r="Z7" i="7"/>
  <c r="W7" i="7"/>
  <c r="E25" i="7"/>
  <c r="AC25" i="7"/>
  <c r="Y7" i="7"/>
  <c r="V7" i="7"/>
  <c r="AB7" i="7"/>
  <c r="E40" i="7"/>
  <c r="AC40" i="7"/>
  <c r="U49" i="7"/>
  <c r="E27" i="7"/>
  <c r="AC27" i="7"/>
  <c r="U7" i="7"/>
  <c r="AB49" i="7"/>
  <c r="E23" i="7"/>
  <c r="AA50" i="7" l="1"/>
  <c r="X50" i="7"/>
  <c r="W50" i="7"/>
  <c r="V50" i="7"/>
  <c r="AC7" i="7"/>
  <c r="Y50" i="7"/>
  <c r="Z50" i="7"/>
  <c r="AB50" i="7"/>
  <c r="AD49" i="7"/>
  <c r="U50" i="7"/>
  <c r="E7" i="7"/>
  <c r="AD50" i="7" l="1"/>
  <c r="AE49" i="7" s="1"/>
  <c r="I8" i="5" l="1"/>
  <c r="H8" i="5"/>
  <c r="G8" i="5"/>
  <c r="F8" i="5"/>
  <c r="E8" i="5"/>
  <c r="D8" i="5"/>
  <c r="C8" i="5"/>
  <c r="B8" i="5"/>
  <c r="J6" i="5"/>
  <c r="J8" i="5" s="1"/>
  <c r="F9" i="4" l="1"/>
  <c r="F8" i="4"/>
  <c r="F7" i="4"/>
  <c r="E9" i="4"/>
  <c r="E8" i="4"/>
  <c r="E7" i="4"/>
  <c r="D9" i="4"/>
  <c r="C9" i="4"/>
  <c r="D8" i="4"/>
  <c r="C8" i="4"/>
  <c r="D7" i="4"/>
  <c r="C7" i="4"/>
  <c r="B9" i="4"/>
  <c r="B8" i="4"/>
  <c r="B7" i="4"/>
  <c r="F5" i="4"/>
  <c r="E5" i="4"/>
  <c r="D5" i="4"/>
  <c r="C5" i="4"/>
  <c r="B5" i="4"/>
  <c r="C4" i="10" l="1"/>
  <c r="C4" i="8"/>
  <c r="C10" i="4"/>
  <c r="D10" i="4"/>
  <c r="E10" i="4"/>
  <c r="C14" i="8" s="1"/>
  <c r="F10" i="4"/>
  <c r="B10" i="4"/>
  <c r="C37" i="1"/>
  <c r="C38" i="1" s="1"/>
  <c r="D37" i="1"/>
  <c r="D38" i="1" s="1"/>
  <c r="E37" i="1"/>
  <c r="E38" i="1" s="1"/>
  <c r="F37" i="1"/>
  <c r="F38" i="1" s="1"/>
  <c r="B37" i="1"/>
  <c r="B38" i="1" s="1"/>
</calcChain>
</file>

<file path=xl/sharedStrings.xml><?xml version="1.0" encoding="utf-8"?>
<sst xmlns="http://schemas.openxmlformats.org/spreadsheetml/2006/main" count="374" uniqueCount="196">
  <si>
    <t>January</t>
  </si>
  <si>
    <t>Customer Class</t>
  </si>
  <si>
    <t>Multifamily</t>
  </si>
  <si>
    <t>Commercial</t>
  </si>
  <si>
    <t>Industrial</t>
  </si>
  <si>
    <t>Irrigation</t>
  </si>
  <si>
    <t>Outside City</t>
  </si>
  <si>
    <t>Public Agency</t>
  </si>
  <si>
    <t>Non-Potable</t>
  </si>
  <si>
    <t>Rate Component</t>
  </si>
  <si>
    <t>Service Charge ($/Month)</t>
  </si>
  <si>
    <t>Meter Charge ($/Month)</t>
  </si>
  <si>
    <t>3/4"</t>
  </si>
  <si>
    <t>1"</t>
  </si>
  <si>
    <t>1-1/2"</t>
  </si>
  <si>
    <t>2"</t>
  </si>
  <si>
    <t>3"</t>
  </si>
  <si>
    <t>4"</t>
  </si>
  <si>
    <t>Nonpotable Meter Charge ($/Month)</t>
  </si>
  <si>
    <t>8"</t>
  </si>
  <si>
    <t>Difference</t>
  </si>
  <si>
    <t>*Based on adopted rates through FY2019/20; then 4.0% increase</t>
  </si>
  <si>
    <t>FY 2017-18</t>
  </si>
  <si>
    <t>FY 2018-19</t>
  </si>
  <si>
    <t>FY 2019-20</t>
  </si>
  <si>
    <t>FY 2020-21</t>
  </si>
  <si>
    <t>FY 2021-22</t>
  </si>
  <si>
    <t>Fiscal Year</t>
  </si>
  <si>
    <t>Inflation- Adj</t>
  </si>
  <si>
    <t>Capital</t>
  </si>
  <si>
    <t>Total</t>
  </si>
  <si>
    <t>Current Plan</t>
  </si>
  <si>
    <t>Prior Plan</t>
  </si>
  <si>
    <t>FY 2022-23</t>
  </si>
  <si>
    <t>FY 2023-24</t>
  </si>
  <si>
    <t>FY 2024-25</t>
  </si>
  <si>
    <t>Budget</t>
  </si>
  <si>
    <t>Revenue Requirements</t>
  </si>
  <si>
    <t>Operation and Maintenance</t>
  </si>
  <si>
    <t>Capital Costs</t>
  </si>
  <si>
    <t xml:space="preserve">    Debt Service</t>
  </si>
  <si>
    <t>Capital Improvement Transfers</t>
  </si>
  <si>
    <t xml:space="preserve">    Subtotal</t>
  </si>
  <si>
    <t>Total Requirements</t>
  </si>
  <si>
    <t>Less Nonrate Revenue:</t>
  </si>
  <si>
    <t xml:space="preserve">    Other fees and charges</t>
  </si>
  <si>
    <t xml:space="preserve">    Interest Income</t>
  </si>
  <si>
    <t xml:space="preserve">    Reimbursements</t>
  </si>
  <si>
    <t>SDCs for Debt Service</t>
  </si>
  <si>
    <t>Subtotal</t>
  </si>
  <si>
    <t>Uses of (Additions to) Fund Balance</t>
  </si>
  <si>
    <t>Requirements from Rates</t>
  </si>
  <si>
    <t>Projected Rate Increase</t>
  </si>
  <si>
    <t>Forecast</t>
  </si>
  <si>
    <t>Item</t>
  </si>
  <si>
    <t>Water Engineering</t>
  </si>
  <si>
    <t>Water Operations</t>
  </si>
  <si>
    <t>Water Maintenance</t>
  </si>
  <si>
    <t>Total O&amp;M Costs</t>
  </si>
  <si>
    <t>Single Family Residential</t>
  </si>
  <si>
    <t>Volume Charge ($/Ccf)</t>
  </si>
  <si>
    <t>Prior Projections</t>
  </si>
  <si>
    <t>Actual/Updated Projections*</t>
  </si>
  <si>
    <t>Difference ($)</t>
  </si>
  <si>
    <t>Difference (%)</t>
  </si>
  <si>
    <t>Actual</t>
  </si>
  <si>
    <t>Est. Actual</t>
  </si>
  <si>
    <t>Summary of Projected Operation &amp; Maintenance Expenses</t>
  </si>
  <si>
    <t>Adopted Water Rates</t>
  </si>
  <si>
    <t>Comparison of Summary CIP</t>
  </si>
  <si>
    <t>Comparison of Water Sales Revenue</t>
  </si>
  <si>
    <t>Preliminary Summary Water System Financial Plan</t>
  </si>
  <si>
    <t>Capital Improvements Project List - Inflated</t>
  </si>
  <si>
    <t>TOTAL</t>
  </si>
  <si>
    <t>Escalation Rate</t>
  </si>
  <si>
    <t xml:space="preserve"> CIP Total</t>
  </si>
  <si>
    <t>Inflated CIP Total</t>
  </si>
  <si>
    <t>SDC Share</t>
  </si>
  <si>
    <t xml:space="preserve">CIP Expenditure </t>
  </si>
  <si>
    <t>Project Name</t>
  </si>
  <si>
    <t>Inflationary Adjustment</t>
  </si>
  <si>
    <t>2 mgd redundant supply development</t>
  </si>
  <si>
    <t>NE Zimri Drive Zone 3  distribution backbone within UGB</t>
  </si>
  <si>
    <t>Valves on College St.</t>
  </si>
  <si>
    <t>Routine Main Replacement Program</t>
  </si>
  <si>
    <t>WTP and Bridge Transmission Main Slope Stability Study</t>
  </si>
  <si>
    <t>Seismic Resilience Study</t>
  </si>
  <si>
    <t>Water System Master Plan update</t>
  </si>
  <si>
    <t>North non-potable water line and Otis Springs pumping improvements</t>
  </si>
  <si>
    <t>New hydrants and valves</t>
  </si>
  <si>
    <t>Fixed Base Radio Read</t>
  </si>
  <si>
    <t>Water Rights Review and Reconfiguration</t>
  </si>
  <si>
    <t>Decommission Well #1</t>
  </si>
  <si>
    <t>Decommission Well #2</t>
  </si>
  <si>
    <t>WTP Seismic</t>
  </si>
  <si>
    <t>MULTI FUNDED PROJECTS (Water Share Only)</t>
  </si>
  <si>
    <t>SDC Eligible</t>
  </si>
  <si>
    <t>SDC Eligible Total</t>
  </si>
  <si>
    <t>Rates</t>
  </si>
  <si>
    <t>Rate Total</t>
  </si>
  <si>
    <t>WTP Hypochlorite Generator</t>
  </si>
  <si>
    <t xml:space="preserve">Bell Rd. East Pump Station </t>
  </si>
  <si>
    <t xml:space="preserve">Bell Rd. West Pump Station </t>
  </si>
  <si>
    <t>Fire Flow projects</t>
  </si>
  <si>
    <t xml:space="preserve">N College Street - N Terrace Street </t>
  </si>
  <si>
    <t>Chehalem Drive water system extension</t>
  </si>
  <si>
    <t>College Street WL to Mountain View Relocation</t>
  </si>
  <si>
    <t xml:space="preserve">Water Management &amp; Conservation Plan </t>
  </si>
  <si>
    <t>WTP Filter Covers</t>
  </si>
  <si>
    <t>Crestview Waterline</t>
  </si>
  <si>
    <t>N. Valley Reservoir Driveway</t>
  </si>
  <si>
    <t>WTP Property Purchase</t>
  </si>
  <si>
    <t>Wellfield Improvements</t>
  </si>
  <si>
    <t>Seismic Improvements</t>
  </si>
  <si>
    <t>AWIA</t>
  </si>
  <si>
    <t>Public Works Maintenance Yard</t>
  </si>
  <si>
    <t>Water Supply</t>
  </si>
  <si>
    <t>Water Treatment</t>
  </si>
  <si>
    <t>Reservoirs &amp; Storage</t>
  </si>
  <si>
    <t>Transmission</t>
  </si>
  <si>
    <t>Distribution</t>
  </si>
  <si>
    <t>Nonpotable</t>
  </si>
  <si>
    <t>Billing Services</t>
  </si>
  <si>
    <t>General &amp; Administration</t>
  </si>
  <si>
    <t>Fire Protection/Meter Costs</t>
  </si>
  <si>
    <t>Average Demand</t>
  </si>
  <si>
    <t>Peak Demand</t>
  </si>
  <si>
    <t>Adjusted Requirements from Rates</t>
  </si>
  <si>
    <t>Adjustment for partial year increase*</t>
  </si>
  <si>
    <t>*Based on January effective date</t>
  </si>
  <si>
    <t>Check from Summary</t>
  </si>
  <si>
    <t>Difference due to rounding of indirects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</si>
  <si>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</si>
  <si>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</si>
  <si>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</si>
  <si>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</si>
  <si>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</si>
  <si>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</si>
  <si>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</si>
  <si>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</si>
  <si>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</si>
  <si>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</si>
  <si>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</si>
  <si>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Peaking Factors</t>
  </si>
  <si>
    <t>S-F Residential</t>
  </si>
  <si>
    <t xml:space="preserve">Single Family </t>
  </si>
  <si>
    <t>2020 Study</t>
  </si>
  <si>
    <t>2018 Study</t>
  </si>
  <si>
    <t>Sample Usage Profiles</t>
  </si>
  <si>
    <t>Table 1</t>
  </si>
  <si>
    <t>City of Newberg</t>
  </si>
  <si>
    <t>Water Rate Model</t>
  </si>
  <si>
    <t>Rate Schedule Comparison</t>
  </si>
  <si>
    <t>Scenario: Fixed Charge Revenue =</t>
  </si>
  <si>
    <t>Adopted</t>
  </si>
  <si>
    <t>Proposed</t>
  </si>
  <si>
    <t>% Increase</t>
  </si>
  <si>
    <t>FY 2020</t>
  </si>
  <si>
    <t>FY 2021</t>
  </si>
  <si>
    <t>FY 2022</t>
  </si>
  <si>
    <t>1-1/4'</t>
  </si>
  <si>
    <t>6"</t>
  </si>
  <si>
    <t>10"</t>
  </si>
  <si>
    <t>Volume Charge ($/ccf)</t>
  </si>
  <si>
    <t>Revenue from Fixed Charges</t>
  </si>
  <si>
    <t>Avg. Residential Bill (7 ccf)</t>
  </si>
  <si>
    <t>Table 2</t>
  </si>
  <si>
    <t xml:space="preserve">Typical Bill Comparisons </t>
  </si>
  <si>
    <t>Meter</t>
  </si>
  <si>
    <t>Monthly</t>
  </si>
  <si>
    <t>Revised Bill/Month</t>
  </si>
  <si>
    <t>$ Change</t>
  </si>
  <si>
    <t>% Change</t>
  </si>
  <si>
    <t>Size</t>
  </si>
  <si>
    <t>Use (ccf)</t>
  </si>
  <si>
    <t>Residential</t>
  </si>
  <si>
    <t>Residential Avg</t>
  </si>
  <si>
    <t>Multifamily - Avg</t>
  </si>
  <si>
    <t>Commercial - Avg</t>
  </si>
  <si>
    <t>Industrial - Avg</t>
  </si>
  <si>
    <t>Irrigation - Avg</t>
  </si>
  <si>
    <t xml:space="preserve">Outside City - Avg </t>
  </si>
  <si>
    <t xml:space="preserve">Public Agency - Avg </t>
  </si>
  <si>
    <t>Table 3</t>
  </si>
  <si>
    <t>Projected Average Monthly Bills by Customer Class</t>
  </si>
  <si>
    <t>CUSTOMER CLASS</t>
  </si>
  <si>
    <t>Meter Size</t>
  </si>
  <si>
    <t>Monthly Use (ccf)</t>
  </si>
  <si>
    <t>Annual $ Increase</t>
  </si>
  <si>
    <t>1 1/2"</t>
  </si>
  <si>
    <t>Percent Change</t>
  </si>
  <si>
    <t>System-Wide</t>
  </si>
  <si>
    <t>Revised</t>
  </si>
  <si>
    <t>TBD</t>
  </si>
  <si>
    <t>Residential Small</t>
  </si>
  <si>
    <t>Residential Avg.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</si>
</sst>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_(* #,##0_);_(* \(#,##0\);_(* &quot;-&quot;??_);_(@_)"/>
    <numFmt numFmtId="167" formatCode="0.0%"/>
    <numFmt numFmtId="168" formatCode="&quot;$&quot;#,##0\ ;\(&quot;$&quot;#,##0\)"/>
    <numFmt numFmtId="169" formatCode="#,##0.0_);\(#,##0.0\)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2"/>
      <name val="Helv"/>
      <family val="2"/>
    </font>
    <font>
      <sz val="12"/>
      <color indexed="24"/>
      <name val="Times New Roman"/>
      <family val="1"/>
    </font>
    <font>
      <sz val="9"/>
      <color rgb="FFFF260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indexed="12"/>
      <name val="Arial"/>
      <family val="2"/>
    </font>
    <font>
      <sz val="9"/>
      <color theme="1" tint="4.9989318521683403E-2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i/>
      <sz val="12"/>
      <color indexed="18"/>
      <name val="Arial"/>
      <family val="2"/>
    </font>
    <font>
      <b/>
      <i/>
      <sz val="14"/>
      <color indexed="18"/>
      <name val="Arial"/>
      <family val="2"/>
    </font>
    <font>
      <b/>
      <sz val="10"/>
      <color indexed="8"/>
      <name val="Arial"/>
      <family val="2"/>
    </font>
    <font>
      <b/>
      <i/>
      <sz val="9"/>
      <color indexed="10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18"/>
      <name val="Arial"/>
      <family val="2"/>
    </font>
    <font>
      <b/>
      <i/>
      <u/>
      <sz val="9"/>
      <name val="Arial"/>
      <family val="2"/>
    </font>
    <font>
      <sz val="12"/>
      <name val="Arial"/>
      <family val="2"/>
    </font>
    <font>
      <sz val="9"/>
      <color rgb="FF0000FF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9"/>
      <color theme="4" tint="-0.499984740745262"/>
      <name val="Arial"/>
      <family val="2"/>
    </font>
    <font>
      <b/>
      <sz val="9"/>
      <color indexed="12"/>
      <name val="Arial"/>
      <family val="2"/>
    </font>
    <font>
      <sz val="8"/>
      <name val="Times New Roman"/>
      <family val="1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 applyNumberFormat="0" applyFont="0" applyFill="0" applyBorder="0" applyAlignment="0"/>
    <xf numFmtId="44" fontId="2" fillId="0" borderId="0" applyFont="0" applyFill="0" applyBorder="0" applyAlignment="0" applyProtection="0"/>
    <xf numFmtId="168" fontId="5" fillId="0" borderId="0" applyFont="0" applyFill="0" applyAlignment="0" applyProtection="0">
      <protection locked="0"/>
    </xf>
    <xf numFmtId="9" fontId="1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8">
    <xf numFmtId="0" fontId="0" fillId="0" borderId="0" xfId="0"/>
    <xf numFmtId="0" fontId="3" fillId="0" borderId="0" xfId="0" applyFont="1"/>
    <xf numFmtId="0" fontId="6" fillId="0" borderId="0" xfId="0" applyFont="1"/>
    <xf numFmtId="0" fontId="3" fillId="0" borderId="0" xfId="0" applyFont="1" applyBorder="1"/>
    <xf numFmtId="0" fontId="3" fillId="0" borderId="1" xfId="0" applyFont="1" applyBorder="1"/>
    <xf numFmtId="6" fontId="6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6" fontId="3" fillId="2" borderId="13" xfId="0" applyNumberFormat="1" applyFont="1" applyFill="1" applyBorder="1" applyAlignment="1">
      <alignment horizontal="right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8" xfId="0" applyFont="1" applyBorder="1"/>
    <xf numFmtId="7" fontId="11" fillId="0" borderId="2" xfId="0" applyNumberFormat="1" applyFont="1" applyFill="1" applyBorder="1"/>
    <xf numFmtId="0" fontId="3" fillId="0" borderId="9" xfId="0" applyFont="1" applyBorder="1"/>
    <xf numFmtId="0" fontId="3" fillId="0" borderId="3" xfId="0" applyFont="1" applyBorder="1"/>
    <xf numFmtId="0" fontId="10" fillId="0" borderId="8" xfId="0" applyFont="1" applyBorder="1"/>
    <xf numFmtId="7" fontId="12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7" fontId="12" fillId="0" borderId="2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0" xfId="1" applyNumberFormat="1" applyFont="1"/>
    <xf numFmtId="0" fontId="13" fillId="0" borderId="4" xfId="0" applyFont="1" applyBorder="1"/>
    <xf numFmtId="164" fontId="13" fillId="0" borderId="4" xfId="0" applyNumberFormat="1" applyFont="1" applyBorder="1"/>
    <xf numFmtId="2" fontId="13" fillId="0" borderId="0" xfId="0" applyNumberFormat="1" applyFont="1"/>
    <xf numFmtId="0" fontId="3" fillId="0" borderId="15" xfId="0" applyFont="1" applyBorder="1"/>
    <xf numFmtId="167" fontId="3" fillId="0" borderId="15" xfId="6" applyNumberFormat="1" applyFont="1" applyBorder="1"/>
    <xf numFmtId="0" fontId="15" fillId="0" borderId="4" xfId="0" applyFont="1" applyBorder="1"/>
    <xf numFmtId="0" fontId="15" fillId="0" borderId="1" xfId="3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3" fillId="0" borderId="13" xfId="0" applyFont="1" applyBorder="1"/>
    <xf numFmtId="164" fontId="13" fillId="0" borderId="13" xfId="1" applyNumberFormat="1" applyFont="1" applyBorder="1"/>
    <xf numFmtId="0" fontId="10" fillId="0" borderId="0" xfId="0" applyFont="1"/>
    <xf numFmtId="42" fontId="3" fillId="0" borderId="0" xfId="0" applyNumberFormat="1" applyFont="1"/>
    <xf numFmtId="166" fontId="3" fillId="0" borderId="0" xfId="0" applyNumberFormat="1" applyFont="1"/>
    <xf numFmtId="0" fontId="3" fillId="0" borderId="11" xfId="0" applyFont="1" applyBorder="1"/>
    <xf numFmtId="166" fontId="3" fillId="0" borderId="11" xfId="0" applyNumberFormat="1" applyFont="1" applyBorder="1"/>
    <xf numFmtId="0" fontId="3" fillId="0" borderId="11" xfId="0" applyFont="1" applyBorder="1" applyAlignment="1">
      <alignment horizontal="left" indent="1"/>
    </xf>
    <xf numFmtId="5" fontId="3" fillId="0" borderId="11" xfId="0" applyNumberFormat="1" applyFont="1" applyBorder="1"/>
    <xf numFmtId="0" fontId="10" fillId="0" borderId="1" xfId="0" applyFont="1" applyBorder="1"/>
    <xf numFmtId="166" fontId="10" fillId="0" borderId="1" xfId="0" applyNumberFormat="1" applyFont="1" applyBorder="1"/>
    <xf numFmtId="164" fontId="10" fillId="0" borderId="1" xfId="0" applyNumberFormat="1" applyFont="1" applyBorder="1"/>
    <xf numFmtId="10" fontId="3" fillId="0" borderId="0" xfId="0" applyNumberFormat="1" applyFont="1"/>
    <xf numFmtId="167" fontId="3" fillId="0" borderId="0" xfId="0" applyNumberFormat="1" applyFont="1"/>
    <xf numFmtId="0" fontId="10" fillId="2" borderId="13" xfId="0" applyFont="1" applyFill="1" applyBorder="1"/>
    <xf numFmtId="0" fontId="8" fillId="0" borderId="0" xfId="2" applyFont="1" applyFill="1"/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" fillId="0" borderId="0" xfId="2" applyFont="1"/>
    <xf numFmtId="164" fontId="2" fillId="0" borderId="0" xfId="2" applyNumberFormat="1" applyFont="1"/>
    <xf numFmtId="0" fontId="16" fillId="3" borderId="16" xfId="2" applyFont="1" applyFill="1" applyBorder="1" applyAlignment="1">
      <alignment horizontal="center"/>
    </xf>
    <xf numFmtId="0" fontId="16" fillId="3" borderId="17" xfId="2" applyFont="1" applyFill="1" applyBorder="1" applyAlignment="1">
      <alignment horizontal="centerContinuous"/>
    </xf>
    <xf numFmtId="164" fontId="16" fillId="3" borderId="17" xfId="2" applyNumberFormat="1" applyFont="1" applyFill="1" applyBorder="1" applyAlignment="1">
      <alignment horizontal="centerContinuous"/>
    </xf>
    <xf numFmtId="0" fontId="16" fillId="3" borderId="18" xfId="2" applyFont="1" applyFill="1" applyBorder="1" applyAlignment="1">
      <alignment horizontal="centerContinuous"/>
    </xf>
    <xf numFmtId="0" fontId="16" fillId="3" borderId="19" xfId="2" applyFont="1" applyFill="1" applyBorder="1" applyAlignment="1">
      <alignment horizontal="centerContinuous"/>
    </xf>
    <xf numFmtId="0" fontId="18" fillId="3" borderId="20" xfId="2" applyFont="1" applyFill="1" applyBorder="1" applyAlignment="1">
      <alignment horizontal="left" indent="1"/>
    </xf>
    <xf numFmtId="0" fontId="18" fillId="3" borderId="0" xfId="2" applyFont="1" applyFill="1" applyBorder="1" applyAlignment="1">
      <alignment horizontal="left" indent="1"/>
    </xf>
    <xf numFmtId="0" fontId="19" fillId="3" borderId="0" xfId="2" applyFont="1" applyFill="1" applyBorder="1" applyAlignment="1">
      <alignment horizontal="centerContinuous"/>
    </xf>
    <xf numFmtId="164" fontId="16" fillId="3" borderId="0" xfId="2" applyNumberFormat="1" applyFont="1" applyFill="1" applyBorder="1" applyAlignment="1">
      <alignment horizontal="centerContinuous"/>
    </xf>
    <xf numFmtId="0" fontId="16" fillId="3" borderId="0" xfId="2" applyFont="1" applyFill="1" applyBorder="1" applyAlignment="1">
      <alignment horizontal="centerContinuous"/>
    </xf>
    <xf numFmtId="0" fontId="16" fillId="3" borderId="21" xfId="2" applyFont="1" applyFill="1" applyBorder="1" applyAlignment="1">
      <alignment horizontal="centerContinuous"/>
    </xf>
    <xf numFmtId="0" fontId="16" fillId="3" borderId="22" xfId="2" applyFont="1" applyFill="1" applyBorder="1" applyAlignment="1">
      <alignment horizontal="centerContinuous"/>
    </xf>
    <xf numFmtId="0" fontId="20" fillId="3" borderId="20" xfId="2" applyFont="1" applyFill="1" applyBorder="1" applyAlignment="1">
      <alignment horizontal="left" indent="1"/>
    </xf>
    <xf numFmtId="0" fontId="21" fillId="3" borderId="0" xfId="2" applyFont="1" applyFill="1" applyBorder="1" applyAlignment="1">
      <alignment horizontal="left"/>
    </xf>
    <xf numFmtId="0" fontId="22" fillId="3" borderId="0" xfId="2" applyFont="1" applyFill="1" applyBorder="1" applyAlignment="1">
      <alignment horizontal="centerContinuous"/>
    </xf>
    <xf numFmtId="164" fontId="2" fillId="3" borderId="0" xfId="4" applyNumberFormat="1" applyFont="1" applyFill="1" applyBorder="1" applyAlignment="1">
      <alignment horizontal="centerContinuous"/>
    </xf>
    <xf numFmtId="42" fontId="16" fillId="3" borderId="0" xfId="2" applyNumberFormat="1" applyFont="1" applyFill="1" applyBorder="1" applyAlignment="1">
      <alignment horizontal="centerContinuous"/>
    </xf>
    <xf numFmtId="0" fontId="16" fillId="3" borderId="23" xfId="2" applyFont="1" applyFill="1" applyBorder="1" applyAlignment="1">
      <alignment horizontal="center"/>
    </xf>
    <xf numFmtId="0" fontId="16" fillId="3" borderId="24" xfId="2" applyFont="1" applyFill="1" applyBorder="1" applyAlignment="1">
      <alignment horizontal="centerContinuous"/>
    </xf>
    <xf numFmtId="164" fontId="16" fillId="3" borderId="24" xfId="2" applyNumberFormat="1" applyFont="1" applyFill="1" applyBorder="1" applyAlignment="1">
      <alignment horizontal="centerContinuous"/>
    </xf>
    <xf numFmtId="0" fontId="23" fillId="4" borderId="25" xfId="7" applyFont="1" applyFill="1" applyBorder="1" applyAlignment="1">
      <alignment horizontal="center"/>
    </xf>
    <xf numFmtId="0" fontId="16" fillId="3" borderId="26" xfId="2" applyFont="1" applyFill="1" applyBorder="1" applyAlignment="1">
      <alignment horizontal="centerContinuous"/>
    </xf>
    <xf numFmtId="0" fontId="16" fillId="3" borderId="27" xfId="2" applyFont="1" applyFill="1" applyBorder="1" applyAlignment="1">
      <alignment horizontal="centerContinuous"/>
    </xf>
    <xf numFmtId="0" fontId="9" fillId="0" borderId="0" xfId="2" applyFont="1"/>
    <xf numFmtId="0" fontId="24" fillId="5" borderId="28" xfId="2" applyFont="1" applyFill="1" applyBorder="1" applyAlignment="1" applyProtection="1">
      <alignment horizontal="left"/>
    </xf>
    <xf numFmtId="0" fontId="24" fillId="5" borderId="29" xfId="2" applyFont="1" applyFill="1" applyBorder="1" applyAlignment="1" applyProtection="1">
      <alignment horizontal="left"/>
    </xf>
    <xf numFmtId="0" fontId="9" fillId="6" borderId="30" xfId="2" applyFont="1" applyFill="1" applyBorder="1" applyAlignment="1" applyProtection="1">
      <alignment horizontal="center"/>
    </xf>
    <xf numFmtId="164" fontId="15" fillId="0" borderId="31" xfId="2" applyNumberFormat="1" applyFont="1" applyFill="1" applyBorder="1" applyAlignment="1">
      <alignment horizontal="center" wrapText="1"/>
    </xf>
    <xf numFmtId="0" fontId="15" fillId="5" borderId="32" xfId="2" applyFont="1" applyFill="1" applyBorder="1" applyAlignment="1">
      <alignment horizontal="center" wrapText="1"/>
    </xf>
    <xf numFmtId="0" fontId="15" fillId="5" borderId="33" xfId="2" applyFont="1" applyFill="1" applyBorder="1" applyAlignment="1">
      <alignment horizontal="center" wrapText="1"/>
    </xf>
    <xf numFmtId="0" fontId="15" fillId="0" borderId="0" xfId="2" applyFont="1"/>
    <xf numFmtId="0" fontId="10" fillId="2" borderId="28" xfId="2" applyFont="1" applyFill="1" applyBorder="1" applyAlignment="1">
      <alignment horizontal="left" vertical="center"/>
    </xf>
    <xf numFmtId="0" fontId="10" fillId="2" borderId="29" xfId="2" applyFont="1" applyFill="1" applyBorder="1" applyAlignment="1">
      <alignment horizontal="left" vertical="center"/>
    </xf>
    <xf numFmtId="166" fontId="14" fillId="6" borderId="22" xfId="8" applyNumberFormat="1" applyFont="1" applyFill="1" applyBorder="1"/>
    <xf numFmtId="164" fontId="10" fillId="2" borderId="29" xfId="8" applyNumberFormat="1" applyFont="1" applyFill="1" applyBorder="1" applyAlignment="1">
      <alignment vertical="center"/>
    </xf>
    <xf numFmtId="41" fontId="14" fillId="6" borderId="22" xfId="2" applyNumberFormat="1" applyFont="1" applyFill="1" applyBorder="1"/>
    <xf numFmtId="42" fontId="10" fillId="2" borderId="29" xfId="8" applyNumberFormat="1" applyFont="1" applyFill="1" applyBorder="1" applyAlignment="1">
      <alignment vertical="center"/>
    </xf>
    <xf numFmtId="42" fontId="10" fillId="2" borderId="30" xfId="8" applyNumberFormat="1" applyFont="1" applyFill="1" applyBorder="1" applyAlignment="1">
      <alignment vertical="center"/>
    </xf>
    <xf numFmtId="0" fontId="14" fillId="0" borderId="0" xfId="2" applyFont="1"/>
    <xf numFmtId="0" fontId="25" fillId="0" borderId="20" xfId="2" applyFont="1" applyBorder="1" applyAlignment="1">
      <alignment horizontal="left"/>
    </xf>
    <xf numFmtId="0" fontId="25" fillId="0" borderId="0" xfId="2" applyFont="1" applyBorder="1" applyAlignment="1">
      <alignment horizontal="left"/>
    </xf>
    <xf numFmtId="164" fontId="14" fillId="0" borderId="34" xfId="8" applyNumberFormat="1" applyFont="1" applyBorder="1"/>
    <xf numFmtId="41" fontId="11" fillId="0" borderId="14" xfId="8" applyNumberFormat="1" applyFont="1" applyBorder="1"/>
    <xf numFmtId="42" fontId="11" fillId="0" borderId="14" xfId="8" applyNumberFormat="1" applyFont="1" applyBorder="1"/>
    <xf numFmtId="41" fontId="11" fillId="0" borderId="21" xfId="8" applyNumberFormat="1" applyFont="1" applyBorder="1"/>
    <xf numFmtId="41" fontId="11" fillId="0" borderId="22" xfId="8" applyNumberFormat="1" applyFont="1" applyBorder="1"/>
    <xf numFmtId="0" fontId="14" fillId="0" borderId="20" xfId="2" applyFont="1" applyBorder="1" applyAlignment="1">
      <alignment horizontal="center"/>
    </xf>
    <xf numFmtId="0" fontId="14" fillId="0" borderId="0" xfId="9" applyFont="1" applyBorder="1" applyAlignment="1">
      <alignment vertical="center"/>
    </xf>
    <xf numFmtId="166" fontId="27" fillId="6" borderId="22" xfId="8" applyNumberFormat="1" applyFont="1" applyFill="1" applyBorder="1"/>
    <xf numFmtId="164" fontId="27" fillId="0" borderId="34" xfId="8" applyNumberFormat="1" applyFont="1" applyBorder="1"/>
    <xf numFmtId="41" fontId="14" fillId="0" borderId="14" xfId="8" applyNumberFormat="1" applyFont="1" applyBorder="1"/>
    <xf numFmtId="42" fontId="14" fillId="0" borderId="14" xfId="8" applyNumberFormat="1" applyFont="1" applyBorder="1"/>
    <xf numFmtId="41" fontId="14" fillId="0" borderId="21" xfId="8" applyNumberFormat="1" applyFont="1" applyBorder="1"/>
    <xf numFmtId="41" fontId="14" fillId="0" borderId="22" xfId="8" applyNumberFormat="1" applyFont="1" applyBorder="1"/>
    <xf numFmtId="41" fontId="14" fillId="0" borderId="14" xfId="8" applyNumberFormat="1" applyFont="1" applyBorder="1" applyAlignment="1">
      <alignment wrapText="1"/>
    </xf>
    <xf numFmtId="41" fontId="14" fillId="0" borderId="0" xfId="8" applyNumberFormat="1" applyFont="1" applyBorder="1" applyAlignment="1">
      <alignment wrapText="1"/>
    </xf>
    <xf numFmtId="42" fontId="27" fillId="0" borderId="14" xfId="8" applyNumberFormat="1" applyFont="1" applyBorder="1"/>
    <xf numFmtId="42" fontId="27" fillId="0" borderId="21" xfId="8" applyNumberFormat="1" applyFont="1" applyBorder="1"/>
    <xf numFmtId="1" fontId="27" fillId="0" borderId="22" xfId="8" applyNumberFormat="1" applyFont="1" applyBorder="1"/>
    <xf numFmtId="1" fontId="27" fillId="7" borderId="31" xfId="8" applyNumberFormat="1" applyFont="1" applyFill="1" applyBorder="1"/>
    <xf numFmtId="1" fontId="27" fillId="7" borderId="35" xfId="8" applyNumberFormat="1" applyFont="1" applyFill="1" applyBorder="1"/>
    <xf numFmtId="0" fontId="28" fillId="8" borderId="36" xfId="2" applyFont="1" applyFill="1" applyBorder="1" applyAlignment="1">
      <alignment horizontal="left" vertical="center"/>
    </xf>
    <xf numFmtId="0" fontId="29" fillId="8" borderId="11" xfId="9" applyFont="1" applyFill="1" applyBorder="1" applyAlignment="1">
      <alignment vertical="center"/>
    </xf>
    <xf numFmtId="164" fontId="30" fillId="8" borderId="37" xfId="8" applyNumberFormat="1" applyFont="1" applyFill="1" applyBorder="1"/>
    <xf numFmtId="41" fontId="30" fillId="8" borderId="38" xfId="8" applyNumberFormat="1" applyFont="1" applyFill="1" applyBorder="1"/>
    <xf numFmtId="42" fontId="30" fillId="8" borderId="12" xfId="8" applyNumberFormat="1" applyFont="1" applyFill="1" applyBorder="1"/>
    <xf numFmtId="41" fontId="30" fillId="8" borderId="12" xfId="8" applyNumberFormat="1" applyFont="1" applyFill="1" applyBorder="1"/>
    <xf numFmtId="41" fontId="30" fillId="8" borderId="39" xfId="8" applyNumberFormat="1" applyFont="1" applyFill="1" applyBorder="1"/>
    <xf numFmtId="41" fontId="30" fillId="8" borderId="37" xfId="8" applyNumberFormat="1" applyFont="1" applyFill="1" applyBorder="1"/>
    <xf numFmtId="41" fontId="30" fillId="8" borderId="40" xfId="8" applyNumberFormat="1" applyFont="1" applyFill="1" applyBorder="1"/>
    <xf numFmtId="42" fontId="30" fillId="8" borderId="41" xfId="8" applyNumberFormat="1" applyFont="1" applyFill="1" applyBorder="1"/>
    <xf numFmtId="0" fontId="14" fillId="0" borderId="0" xfId="9" applyFont="1" applyFill="1" applyBorder="1" applyAlignment="1">
      <alignment vertical="center"/>
    </xf>
    <xf numFmtId="167" fontId="14" fillId="0" borderId="14" xfId="8" applyNumberFormat="1" applyFont="1" applyFill="1" applyBorder="1"/>
    <xf numFmtId="41" fontId="27" fillId="0" borderId="14" xfId="8" applyNumberFormat="1" applyFont="1" applyFill="1" applyBorder="1"/>
    <xf numFmtId="42" fontId="27" fillId="0" borderId="14" xfId="8" applyNumberFormat="1" applyFont="1" applyFill="1" applyBorder="1"/>
    <xf numFmtId="42" fontId="3" fillId="0" borderId="22" xfId="8" applyNumberFormat="1" applyFont="1" applyFill="1" applyBorder="1"/>
    <xf numFmtId="42" fontId="3" fillId="0" borderId="14" xfId="8" applyNumberFormat="1" applyFont="1" applyFill="1" applyBorder="1"/>
    <xf numFmtId="9" fontId="27" fillId="7" borderId="22" xfId="8" applyNumberFormat="1" applyFont="1" applyFill="1" applyBorder="1"/>
    <xf numFmtId="41" fontId="27" fillId="0" borderId="14" xfId="8" applyNumberFormat="1" applyFont="1" applyBorder="1"/>
    <xf numFmtId="41" fontId="27" fillId="0" borderId="21" xfId="8" applyNumberFormat="1" applyFont="1" applyBorder="1"/>
    <xf numFmtId="166" fontId="3" fillId="0" borderId="22" xfId="8" applyNumberFormat="1" applyFont="1" applyFill="1" applyBorder="1"/>
    <xf numFmtId="41" fontId="3" fillId="0" borderId="14" xfId="8" applyNumberFormat="1" applyFont="1" applyFill="1" applyBorder="1"/>
    <xf numFmtId="41" fontId="3" fillId="0" borderId="22" xfId="8" applyNumberFormat="1" applyFont="1" applyFill="1" applyBorder="1"/>
    <xf numFmtId="41" fontId="27" fillId="0" borderId="42" xfId="8" applyNumberFormat="1" applyFont="1" applyBorder="1"/>
    <xf numFmtId="41" fontId="27" fillId="0" borderId="42" xfId="8" applyNumberFormat="1" applyFont="1" applyFill="1" applyBorder="1"/>
    <xf numFmtId="9" fontId="27" fillId="0" borderId="22" xfId="8" applyNumberFormat="1" applyFont="1" applyFill="1" applyBorder="1"/>
    <xf numFmtId="0" fontId="10" fillId="0" borderId="0" xfId="2" applyFont="1" applyFill="1" applyBorder="1"/>
    <xf numFmtId="164" fontId="14" fillId="0" borderId="34" xfId="8" applyNumberFormat="1" applyFont="1" applyFill="1" applyBorder="1"/>
    <xf numFmtId="0" fontId="14" fillId="0" borderId="0" xfId="9" applyFont="1" applyFill="1" applyBorder="1" applyAlignment="1"/>
    <xf numFmtId="166" fontId="27" fillId="6" borderId="22" xfId="8" applyNumberFormat="1" applyFont="1" applyFill="1" applyBorder="1" applyAlignment="1"/>
    <xf numFmtId="167" fontId="27" fillId="0" borderId="14" xfId="8" applyNumberFormat="1" applyFont="1" applyFill="1" applyBorder="1"/>
    <xf numFmtId="3" fontId="27" fillId="0" borderId="0" xfId="9" applyNumberFormat="1" applyFont="1" applyBorder="1" applyAlignment="1">
      <alignment horizontal="left" vertical="top"/>
    </xf>
    <xf numFmtId="42" fontId="10" fillId="0" borderId="17" xfId="8" applyNumberFormat="1" applyFont="1" applyFill="1" applyBorder="1" applyAlignment="1">
      <alignment vertical="center"/>
    </xf>
    <xf numFmtId="164" fontId="10" fillId="0" borderId="17" xfId="8" applyNumberFormat="1" applyFont="1" applyFill="1" applyBorder="1" applyAlignment="1">
      <alignment vertical="center"/>
    </xf>
    <xf numFmtId="166" fontId="27" fillId="0" borderId="0" xfId="8" applyNumberFormat="1" applyFont="1" applyFill="1" applyBorder="1" applyAlignment="1"/>
    <xf numFmtId="164" fontId="3" fillId="0" borderId="17" xfId="3" applyNumberFormat="1" applyFont="1" applyFill="1" applyBorder="1"/>
    <xf numFmtId="0" fontId="15" fillId="0" borderId="17" xfId="2" applyFont="1" applyBorder="1"/>
    <xf numFmtId="164" fontId="10" fillId="9" borderId="30" xfId="8" applyNumberFormat="1" applyFont="1" applyFill="1" applyBorder="1" applyAlignment="1">
      <alignment horizontal="right"/>
    </xf>
    <xf numFmtId="164" fontId="3" fillId="9" borderId="29" xfId="3" applyNumberFormat="1" applyFont="1" applyFill="1" applyBorder="1"/>
    <xf numFmtId="164" fontId="10" fillId="9" borderId="30" xfId="8" applyNumberFormat="1" applyFont="1" applyFill="1" applyBorder="1" applyAlignment="1">
      <alignment horizontal="right" wrapText="1"/>
    </xf>
    <xf numFmtId="164" fontId="15" fillId="0" borderId="0" xfId="2" applyNumberFormat="1" applyFont="1"/>
    <xf numFmtId="42" fontId="10" fillId="0" borderId="0" xfId="8" applyNumberFormat="1" applyFont="1" applyFill="1" applyBorder="1" applyAlignment="1">
      <alignment vertical="center"/>
    </xf>
    <xf numFmtId="164" fontId="10" fillId="0" borderId="0" xfId="8" applyNumberFormat="1" applyFont="1" applyFill="1" applyBorder="1" applyAlignment="1">
      <alignment vertical="center"/>
    </xf>
    <xf numFmtId="166" fontId="27" fillId="0" borderId="0" xfId="8" applyNumberFormat="1" applyFont="1" applyFill="1" applyBorder="1"/>
    <xf numFmtId="164" fontId="3" fillId="0" borderId="0" xfId="3" applyNumberFormat="1" applyFont="1" applyFill="1" applyBorder="1"/>
    <xf numFmtId="0" fontId="15" fillId="0" borderId="0" xfId="2" applyFont="1" applyBorder="1"/>
    <xf numFmtId="42" fontId="7" fillId="9" borderId="30" xfId="8" applyNumberFormat="1" applyFont="1" applyFill="1" applyBorder="1" applyAlignment="1">
      <alignment horizontal="right"/>
    </xf>
    <xf numFmtId="42" fontId="10" fillId="9" borderId="30" xfId="8" applyNumberFormat="1" applyFont="1" applyFill="1" applyBorder="1" applyAlignment="1">
      <alignment horizontal="right"/>
    </xf>
    <xf numFmtId="0" fontId="14" fillId="0" borderId="0" xfId="2" applyFont="1" applyAlignment="1">
      <alignment horizontal="center"/>
    </xf>
    <xf numFmtId="164" fontId="14" fillId="0" borderId="0" xfId="2" applyNumberFormat="1" applyFont="1"/>
    <xf numFmtId="0" fontId="14" fillId="0" borderId="0" xfId="2" applyFont="1" applyBorder="1"/>
    <xf numFmtId="42" fontId="14" fillId="0" borderId="0" xfId="2" applyNumberFormat="1" applyFont="1" applyBorder="1"/>
    <xf numFmtId="0" fontId="2" fillId="0" borderId="0" xfId="2" applyFont="1" applyAlignment="1">
      <alignment horizontal="center"/>
    </xf>
    <xf numFmtId="167" fontId="12" fillId="0" borderId="14" xfId="8" applyNumberFormat="1" applyFont="1" applyFill="1" applyBorder="1"/>
    <xf numFmtId="164" fontId="3" fillId="0" borderId="0" xfId="0" applyNumberFormat="1" applyFont="1"/>
    <xf numFmtId="6" fontId="3" fillId="0" borderId="0" xfId="0" applyNumberFormat="1" applyFont="1"/>
    <xf numFmtId="164" fontId="3" fillId="0" borderId="4" xfId="0" applyNumberFormat="1" applyFont="1" applyBorder="1"/>
    <xf numFmtId="0" fontId="3" fillId="0" borderId="13" xfId="0" applyFont="1" applyBorder="1"/>
    <xf numFmtId="164" fontId="3" fillId="0" borderId="13" xfId="0" applyNumberFormat="1" applyFont="1" applyBorder="1"/>
    <xf numFmtId="0" fontId="14" fillId="0" borderId="0" xfId="11" applyFont="1" applyFill="1" applyBorder="1" applyAlignment="1">
      <alignment horizontal="center"/>
    </xf>
    <xf numFmtId="0" fontId="0" fillId="0" borderId="0" xfId="0" applyBorder="1"/>
    <xf numFmtId="37" fontId="11" fillId="0" borderId="0" xfId="11" applyNumberFormat="1" applyFont="1" applyFill="1" applyBorder="1"/>
    <xf numFmtId="43" fontId="0" fillId="0" borderId="0" xfId="10" applyFont="1"/>
    <xf numFmtId="0" fontId="33" fillId="0" borderId="0" xfId="0" applyFont="1" applyAlignment="1">
      <alignment horizontal="center"/>
    </xf>
    <xf numFmtId="0" fontId="15" fillId="0" borderId="0" xfId="11" applyFont="1" applyFill="1" applyAlignment="1">
      <alignment horizontal="left"/>
    </xf>
    <xf numFmtId="0" fontId="14" fillId="0" borderId="0" xfId="11" applyFont="1" applyFill="1"/>
    <xf numFmtId="0" fontId="14" fillId="0" borderId="0" xfId="11" applyFont="1" applyFill="1" applyAlignment="1">
      <alignment horizontal="left"/>
    </xf>
    <xf numFmtId="0" fontId="34" fillId="0" borderId="0" xfId="11" applyFont="1" applyFill="1" applyAlignment="1">
      <alignment horizontal="left"/>
    </xf>
    <xf numFmtId="9" fontId="14" fillId="0" borderId="0" xfId="11" applyNumberFormat="1" applyFont="1" applyFill="1"/>
    <xf numFmtId="9" fontId="34" fillId="0" borderId="0" xfId="12" applyFont="1" applyFill="1"/>
    <xf numFmtId="0" fontId="14" fillId="0" borderId="4" xfId="11" applyFont="1" applyFill="1" applyBorder="1" applyAlignment="1">
      <alignment horizontal="center"/>
    </xf>
    <xf numFmtId="0" fontId="15" fillId="0" borderId="4" xfId="11" applyFont="1" applyFill="1" applyBorder="1" applyAlignment="1">
      <alignment horizontal="center"/>
    </xf>
    <xf numFmtId="0" fontId="14" fillId="0" borderId="0" xfId="11" quotePrefix="1" applyFont="1" applyFill="1" applyBorder="1" applyAlignment="1">
      <alignment horizontal="center"/>
    </xf>
    <xf numFmtId="0" fontId="15" fillId="0" borderId="1" xfId="11" applyFont="1" applyFill="1" applyBorder="1"/>
    <xf numFmtId="1" fontId="14" fillId="0" borderId="2" xfId="11" applyNumberFormat="1" applyFont="1" applyFill="1" applyBorder="1" applyAlignment="1">
      <alignment horizontal="center"/>
    </xf>
    <xf numFmtId="1" fontId="14" fillId="0" borderId="1" xfId="11" applyNumberFormat="1" applyFont="1" applyFill="1" applyBorder="1" applyAlignment="1">
      <alignment horizontal="center"/>
    </xf>
    <xf numFmtId="10" fontId="14" fillId="0" borderId="0" xfId="11" applyNumberFormat="1" applyFont="1" applyFill="1" applyBorder="1" applyAlignment="1">
      <alignment horizontal="center"/>
    </xf>
    <xf numFmtId="0" fontId="15" fillId="0" borderId="0" xfId="11" applyFont="1" applyFill="1"/>
    <xf numFmtId="7" fontId="14" fillId="0" borderId="0" xfId="11" applyNumberFormat="1" applyFont="1" applyFill="1" applyBorder="1"/>
    <xf numFmtId="7" fontId="13" fillId="0" borderId="0" xfId="11" applyNumberFormat="1" applyFont="1" applyFill="1" applyBorder="1"/>
    <xf numFmtId="7" fontId="14" fillId="0" borderId="0" xfId="11" applyNumberFormat="1" applyFont="1" applyFill="1"/>
    <xf numFmtId="9" fontId="14" fillId="0" borderId="0" xfId="13" applyFont="1" applyFill="1" applyBorder="1"/>
    <xf numFmtId="0" fontId="14" fillId="0" borderId="0" xfId="11" applyFont="1" applyFill="1" applyBorder="1" applyAlignment="1">
      <alignment horizontal="left"/>
    </xf>
    <xf numFmtId="0" fontId="14" fillId="0" borderId="0" xfId="11" applyFont="1" applyFill="1" applyBorder="1"/>
    <xf numFmtId="0" fontId="14" fillId="0" borderId="0" xfId="11" applyFont="1" applyFill="1" applyAlignment="1">
      <alignment horizontal="center"/>
    </xf>
    <xf numFmtId="7" fontId="14" fillId="0" borderId="0" xfId="0" applyNumberFormat="1" applyFont="1" applyFill="1" applyBorder="1"/>
    <xf numFmtId="9" fontId="14" fillId="0" borderId="0" xfId="13" applyFont="1" applyFill="1"/>
    <xf numFmtId="7" fontId="14" fillId="0" borderId="0" xfId="13" applyNumberFormat="1" applyFont="1" applyFill="1"/>
    <xf numFmtId="167" fontId="14" fillId="0" borderId="0" xfId="13" applyNumberFormat="1" applyFont="1" applyFill="1" applyBorder="1"/>
    <xf numFmtId="0" fontId="35" fillId="0" borderId="0" xfId="11" applyFont="1" applyFill="1"/>
    <xf numFmtId="9" fontId="35" fillId="0" borderId="0" xfId="11" applyNumberFormat="1" applyFont="1" applyFill="1"/>
    <xf numFmtId="7" fontId="35" fillId="0" borderId="0" xfId="11" applyNumberFormat="1" applyFont="1" applyFill="1"/>
    <xf numFmtId="0" fontId="35" fillId="0" borderId="0" xfId="11" applyFont="1" applyFill="1" applyAlignment="1">
      <alignment horizontal="left"/>
    </xf>
    <xf numFmtId="0" fontId="15" fillId="0" borderId="43" xfId="11" applyFont="1" applyFill="1" applyBorder="1"/>
    <xf numFmtId="0" fontId="15" fillId="0" borderId="43" xfId="11" applyFont="1" applyFill="1" applyBorder="1" applyAlignment="1">
      <alignment horizontal="center"/>
    </xf>
    <xf numFmtId="0" fontId="15" fillId="0" borderId="32" xfId="11" quotePrefix="1" applyFont="1" applyFill="1" applyBorder="1" applyAlignment="1">
      <alignment horizontal="center"/>
    </xf>
    <xf numFmtId="0" fontId="15" fillId="0" borderId="32" xfId="11" applyFont="1" applyFill="1" applyBorder="1" applyAlignment="1">
      <alignment horizontal="center"/>
    </xf>
    <xf numFmtId="0" fontId="15" fillId="0" borderId="1" xfId="11" applyFont="1" applyFill="1" applyBorder="1" applyAlignment="1">
      <alignment horizontal="center"/>
    </xf>
    <xf numFmtId="1" fontId="15" fillId="0" borderId="32" xfId="11" applyNumberFormat="1" applyFont="1" applyFill="1" applyBorder="1" applyAlignment="1">
      <alignment horizontal="center"/>
    </xf>
    <xf numFmtId="1" fontId="14" fillId="0" borderId="6" xfId="11" applyNumberFormat="1" applyFont="1" applyFill="1" applyBorder="1" applyAlignment="1">
      <alignment horizontal="center"/>
    </xf>
    <xf numFmtId="1" fontId="14" fillId="0" borderId="7" xfId="11" applyNumberFormat="1" applyFont="1" applyFill="1" applyBorder="1" applyAlignment="1">
      <alignment horizontal="center"/>
    </xf>
    <xf numFmtId="8" fontId="14" fillId="0" borderId="7" xfId="11" applyNumberFormat="1" applyFont="1" applyFill="1" applyBorder="1" applyAlignment="1">
      <alignment horizontal="center"/>
    </xf>
    <xf numFmtId="0" fontId="14" fillId="0" borderId="8" xfId="11" applyFont="1" applyFill="1" applyBorder="1"/>
    <xf numFmtId="169" fontId="14" fillId="0" borderId="0" xfId="11" applyNumberFormat="1" applyFont="1" applyFill="1" applyBorder="1"/>
    <xf numFmtId="0" fontId="14" fillId="0" borderId="44" xfId="11" applyFont="1" applyFill="1" applyBorder="1"/>
    <xf numFmtId="0" fontId="14" fillId="0" borderId="14" xfId="11" applyFont="1" applyFill="1" applyBorder="1"/>
    <xf numFmtId="0" fontId="14" fillId="0" borderId="8" xfId="11" applyFont="1" applyFill="1" applyBorder="1" applyAlignment="1">
      <alignment horizontal="left"/>
    </xf>
    <xf numFmtId="169" fontId="27" fillId="7" borderId="14" xfId="11" applyNumberFormat="1" applyFont="1" applyFill="1" applyBorder="1"/>
    <xf numFmtId="7" fontId="14" fillId="0" borderId="14" xfId="11" applyNumberFormat="1" applyFont="1" applyFill="1" applyBorder="1"/>
    <xf numFmtId="7" fontId="14" fillId="0" borderId="8" xfId="11" applyNumberFormat="1" applyFont="1" applyFill="1" applyBorder="1"/>
    <xf numFmtId="167" fontId="14" fillId="0" borderId="0" xfId="11" applyNumberFormat="1" applyFont="1" applyFill="1" applyBorder="1"/>
    <xf numFmtId="167" fontId="14" fillId="0" borderId="14" xfId="11" applyNumberFormat="1" applyFont="1" applyFill="1" applyBorder="1"/>
    <xf numFmtId="169" fontId="27" fillId="7" borderId="41" xfId="11" applyNumberFormat="1" applyFont="1" applyFill="1" applyBorder="1"/>
    <xf numFmtId="0" fontId="14" fillId="0" borderId="45" xfId="11" applyFont="1" applyFill="1" applyBorder="1"/>
    <xf numFmtId="0" fontId="14" fillId="0" borderId="13" xfId="11" applyFont="1" applyFill="1" applyBorder="1"/>
    <xf numFmtId="169" fontId="11" fillId="0" borderId="1" xfId="11" applyNumberFormat="1" applyFont="1" applyFill="1" applyBorder="1"/>
    <xf numFmtId="0" fontId="14" fillId="0" borderId="46" xfId="11" applyFont="1" applyFill="1" applyBorder="1" applyAlignment="1">
      <alignment horizontal="center"/>
    </xf>
    <xf numFmtId="0" fontId="14" fillId="0" borderId="47" xfId="11" applyFont="1" applyFill="1" applyBorder="1"/>
    <xf numFmtId="169" fontId="36" fillId="0" borderId="0" xfId="11" applyNumberFormat="1" applyFont="1" applyFill="1" applyBorder="1"/>
    <xf numFmtId="169" fontId="11" fillId="0" borderId="0" xfId="11" applyNumberFormat="1" applyFont="1" applyFill="1"/>
    <xf numFmtId="0" fontId="15" fillId="0" borderId="0" xfId="11" quotePrefix="1" applyFont="1" applyFill="1" applyAlignment="1">
      <alignment horizontal="left"/>
    </xf>
    <xf numFmtId="0" fontId="14" fillId="0" borderId="1" xfId="11" applyFont="1" applyFill="1" applyBorder="1" applyAlignment="1">
      <alignment horizontal="center"/>
    </xf>
    <xf numFmtId="0" fontId="14" fillId="0" borderId="0" xfId="11" applyFont="1" applyBorder="1" applyAlignment="1">
      <alignment wrapText="1"/>
    </xf>
    <xf numFmtId="0" fontId="15" fillId="0" borderId="0" xfId="11" applyFont="1" applyFill="1" applyBorder="1" applyAlignment="1">
      <alignment wrapText="1"/>
    </xf>
    <xf numFmtId="0" fontId="15" fillId="0" borderId="0" xfId="11" applyFont="1" applyFill="1" applyBorder="1" applyAlignment="1">
      <alignment horizontal="left"/>
    </xf>
    <xf numFmtId="0" fontId="15" fillId="0" borderId="0" xfId="11" applyFont="1" applyFill="1" applyBorder="1" applyAlignment="1">
      <alignment horizontal="center"/>
    </xf>
    <xf numFmtId="169" fontId="31" fillId="0" borderId="0" xfId="11" applyNumberFormat="1" applyFont="1" applyFill="1"/>
    <xf numFmtId="10" fontId="15" fillId="0" borderId="0" xfId="11" applyNumberFormat="1" applyFont="1" applyFill="1"/>
    <xf numFmtId="167" fontId="15" fillId="0" borderId="0" xfId="11" applyNumberFormat="1" applyFont="1" applyFill="1"/>
    <xf numFmtId="0" fontId="14" fillId="10" borderId="0" xfId="11" applyFont="1" applyFill="1"/>
    <xf numFmtId="7" fontId="14" fillId="0" borderId="0" xfId="11" applyNumberFormat="1" applyFont="1" applyFill="1" applyBorder="1" applyAlignment="1">
      <alignment horizontal="right"/>
    </xf>
    <xf numFmtId="0" fontId="17" fillId="3" borderId="19" xfId="2" applyFont="1" applyFill="1" applyBorder="1" applyAlignment="1">
      <alignment horizontal="left" wrapText="1" indent="1"/>
    </xf>
    <xf numFmtId="0" fontId="17" fillId="3" borderId="22" xfId="2" applyFont="1" applyFill="1" applyBorder="1" applyAlignment="1">
      <alignment horizontal="left" wrapText="1" indent="1"/>
    </xf>
    <xf numFmtId="0" fontId="17" fillId="3" borderId="27" xfId="2" applyFont="1" applyFill="1" applyBorder="1" applyAlignment="1">
      <alignment horizontal="left" wrapText="1" indent="1"/>
    </xf>
    <xf numFmtId="0" fontId="18" fillId="3" borderId="0" xfId="2" applyFont="1" applyFill="1" applyBorder="1" applyAlignment="1">
      <alignment horizontal="left"/>
    </xf>
    <xf numFmtId="165" fontId="14" fillId="0" borderId="4" xfId="3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5" fillId="0" borderId="0" xfId="11" applyFont="1" applyFill="1" applyBorder="1" applyAlignment="1">
      <alignment horizontal="center" wrapText="1"/>
    </xf>
    <xf numFmtId="0" fontId="15" fillId="0" borderId="4" xfId="11" applyFont="1" applyFill="1" applyBorder="1" applyAlignment="1">
      <alignment horizontal="center"/>
    </xf>
    <xf numFmtId="0" fontId="15" fillId="0" borderId="3" xfId="11" applyFont="1" applyFill="1" applyBorder="1" applyAlignment="1">
      <alignment horizontal="center"/>
    </xf>
    <xf numFmtId="0" fontId="15" fillId="0" borderId="5" xfId="11" quotePrefix="1" applyFont="1" applyFill="1" applyBorder="1" applyAlignment="1">
      <alignment horizontal="center"/>
    </xf>
    <xf numFmtId="0" fontId="15" fillId="0" borderId="4" xfId="11" quotePrefix="1" applyFont="1" applyFill="1" applyBorder="1" applyAlignment="1">
      <alignment horizontal="center"/>
    </xf>
    <xf numFmtId="0" fontId="14" fillId="0" borderId="4" xfId="11" applyFont="1" applyFill="1" applyBorder="1" applyAlignment="1">
      <alignment horizontal="center" wrapText="1"/>
    </xf>
    <xf numFmtId="0" fontId="14" fillId="0" borderId="1" xfId="11" applyFont="1" applyBorder="1" applyAlignment="1">
      <alignment wrapText="1"/>
    </xf>
    <xf numFmtId="0" fontId="15" fillId="0" borderId="4" xfId="11" applyFont="1" applyFill="1" applyBorder="1" applyAlignment="1">
      <alignment horizontal="center" wrapText="1"/>
    </xf>
    <xf numFmtId="0" fontId="15" fillId="0" borderId="1" xfId="11" applyFont="1" applyBorder="1" applyAlignment="1">
      <alignment wrapText="1"/>
    </xf>
    <xf numFmtId="9" fontId="34" fillId="0" borderId="0" xfId="6" applyFont="1" applyFill="1"/>
  </cellXfs>
  <cellStyles count="14">
    <cellStyle name="Comma" xfId="10" builtinId="3"/>
    <cellStyle name="Comma 2 4" xfId="8"/>
    <cellStyle name="Currency" xfId="1" builtinId="4"/>
    <cellStyle name="Currency 2 2" xfId="4"/>
    <cellStyle name="Currency0" xfId="5"/>
    <cellStyle name="Normal" xfId="0" builtinId="0"/>
    <cellStyle name="Normal 10" xfId="2"/>
    <cellStyle name="Normal 2 24" xfId="11"/>
    <cellStyle name="Normal_6" xfId="7"/>
    <cellStyle name="Normal_CIP-W" xfId="9"/>
    <cellStyle name="Normal_Model02_11_15" xfId="3"/>
    <cellStyle name="Percent" xfId="6" builtinId="5"/>
    <cellStyle name="Percent 3 2" xfId="13"/>
    <cellStyle name="Percent 4" xfId="12"/>
  </cellStyles>
  <dxfs count="10"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10349401842545"/>
          <c:y val="0.14331661163322329"/>
          <c:w val="0.76388723241125001"/>
          <c:h val="0.61726758953517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CIPCompare!$A$5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CIPCompare!$B$3:$I$4</c:f>
              <c:multiLvlStrCache>
                <c:ptCount val="8"/>
                <c:lvl>
                  <c:pt idx="0">
                    <c:v>FY 2017-18</c:v>
                  </c:pt>
                  <c:pt idx="1">
                    <c:v>FY 2018-19</c:v>
                  </c:pt>
                  <c:pt idx="2">
                    <c:v>FY 2019-20</c:v>
                  </c:pt>
                  <c:pt idx="3">
                    <c:v>FY 2020-21</c:v>
                  </c:pt>
                  <c:pt idx="4">
                    <c:v>FY 2021-22</c:v>
                  </c:pt>
                  <c:pt idx="5">
                    <c:v>FY 2022-23</c:v>
                  </c:pt>
                  <c:pt idx="6">
                    <c:v>FY 2023-24</c:v>
                  </c:pt>
                  <c:pt idx="7">
                    <c:v>FY 2024-25</c:v>
                  </c:pt>
                </c:lvl>
                <c:lvl>
                  <c:pt idx="0">
                    <c:v>Fiscal Year</c:v>
                  </c:pt>
                </c:lvl>
              </c:multiLvlStrCache>
            </c:multiLvlStrRef>
          </c:cat>
          <c:val>
            <c:numRef>
              <c:f>CIPCompare!$B$5:$I$5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E1-424D-9409-A1DFD612D293}"/>
            </c:ext>
          </c:extLst>
        </c:ser>
        <c:ser>
          <c:idx val="1"/>
          <c:order val="1"/>
          <c:tx>
            <c:strRef>
              <c:f>CIPCompare!$A$6</c:f>
              <c:strCache>
                <c:ptCount val="1"/>
                <c:pt idx="0">
                  <c:v>Current Plan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CIPCompare!$B$3:$I$4</c:f>
              <c:multiLvlStrCache>
                <c:ptCount val="8"/>
                <c:lvl>
                  <c:pt idx="0">
                    <c:v>FY 2017-18</c:v>
                  </c:pt>
                  <c:pt idx="1">
                    <c:v>FY 2018-19</c:v>
                  </c:pt>
                  <c:pt idx="2">
                    <c:v>FY 2019-20</c:v>
                  </c:pt>
                  <c:pt idx="3">
                    <c:v>FY 2020-21</c:v>
                  </c:pt>
                  <c:pt idx="4">
                    <c:v>FY 2021-22</c:v>
                  </c:pt>
                  <c:pt idx="5">
                    <c:v>FY 2022-23</c:v>
                  </c:pt>
                  <c:pt idx="6">
                    <c:v>FY 2023-24</c:v>
                  </c:pt>
                  <c:pt idx="7">
                    <c:v>FY 2024-25</c:v>
                  </c:pt>
                </c:lvl>
                <c:lvl>
                  <c:pt idx="0">
                    <c:v>Fiscal Year</c:v>
                  </c:pt>
                </c:lvl>
              </c:multiLvlStrCache>
            </c:multiLvlStrRef>
          </c:cat>
          <c:val>
            <c:numRef>
              <c:f>CIPCompare!$B$6:$I$6</c:f>
              <c:numCache>
                <c:formatCode>"$"#,##0</c:formatCode>
                <c:ptCount val="8"/>
                <c:pt idx="0">
                  <c:v>473371</c:v>
                </c:pt>
                <c:pt idx="1">
                  <c:v>449782</c:v>
                </c:pt>
                <c:pt idx="2">
                  <c:v>6250900</c:v>
                </c:pt>
                <c:pt idx="3">
                  <c:v>4166534.3751499997</c:v>
                </c:pt>
                <c:pt idx="4">
                  <c:v>2139143.2465509246</c:v>
                </c:pt>
                <c:pt idx="5">
                  <c:v>3112762.0928883953</c:v>
                </c:pt>
                <c:pt idx="6">
                  <c:v>2857747.6573101119</c:v>
                </c:pt>
                <c:pt idx="7">
                  <c:v>1921174.866433234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E1-424D-9409-A1DFD612D293}"/>
            </c:ext>
          </c:extLst>
        </c:ser>
        <c:ser>
          <c:idx val="2"/>
          <c:order val="2"/>
          <c:tx>
            <c:strRef>
              <c:f>CIPCompare!$A$7</c:f>
              <c:strCache>
                <c:ptCount val="1"/>
                <c:pt idx="0">
                  <c:v>Prior Plan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CIPCompare!$B$3:$I$4</c:f>
              <c:multiLvlStrCache>
                <c:ptCount val="8"/>
                <c:lvl>
                  <c:pt idx="0">
                    <c:v>FY 2017-18</c:v>
                  </c:pt>
                  <c:pt idx="1">
                    <c:v>FY 2018-19</c:v>
                  </c:pt>
                  <c:pt idx="2">
                    <c:v>FY 2019-20</c:v>
                  </c:pt>
                  <c:pt idx="3">
                    <c:v>FY 2020-21</c:v>
                  </c:pt>
                  <c:pt idx="4">
                    <c:v>FY 2021-22</c:v>
                  </c:pt>
                  <c:pt idx="5">
                    <c:v>FY 2022-23</c:v>
                  </c:pt>
                  <c:pt idx="6">
                    <c:v>FY 2023-24</c:v>
                  </c:pt>
                  <c:pt idx="7">
                    <c:v>FY 2024-25</c:v>
                  </c:pt>
                </c:lvl>
                <c:lvl>
                  <c:pt idx="0">
                    <c:v>Fiscal Year</c:v>
                  </c:pt>
                </c:lvl>
              </c:multiLvlStrCache>
            </c:multiLvlStrRef>
          </c:cat>
          <c:val>
            <c:numRef>
              <c:f>CIPCompare!$B$7:$I$7</c:f>
              <c:numCache>
                <c:formatCode>"$"#,##0</c:formatCode>
                <c:ptCount val="8"/>
                <c:pt idx="0">
                  <c:v>2030000</c:v>
                </c:pt>
                <c:pt idx="1">
                  <c:v>2038370</c:v>
                </c:pt>
                <c:pt idx="2">
                  <c:v>2278813.2000000002</c:v>
                </c:pt>
                <c:pt idx="3">
                  <c:v>4145888.1925249998</c:v>
                </c:pt>
                <c:pt idx="4">
                  <c:v>2565738.0209962502</c:v>
                </c:pt>
                <c:pt idx="5">
                  <c:v>2320692.8056374551</c:v>
                </c:pt>
                <c:pt idx="6">
                  <c:v>2159443.5782726966</c:v>
                </c:pt>
                <c:pt idx="7">
                  <c:v>907031.97575084167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E1-424D-9409-A1DFD612D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49270160"/>
        <c:axId val="349273296"/>
      </c:barChart>
      <c:catAx>
        <c:axId val="3492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273296"/>
        <c:crosses val="autoZero"/>
        <c:auto val="1"/>
        <c:lblAlgn val="ctr"/>
        <c:lblOffset val="100"/>
        <c:noMultiLvlLbl val="0"/>
      </c:catAx>
      <c:valAx>
        <c:axId val="34927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27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10349401842545"/>
          <c:y val="0.14331661163322329"/>
          <c:w val="0.76388723241125001"/>
          <c:h val="0.6172675895351790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'Rates &amp; Revenue'!#REF!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E1-424D-9409-A1DFD612D293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'Rates &amp; Revenue'!#REF!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'Rates &amp; Revenue'!#REF!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'Rates &amp; Revenue'!#REF!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E1-424D-9409-A1DFD612D293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'Rates &amp; Revenue'!#REF!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'Rates &amp; Revenue'!#REF!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'Rates &amp; Revenue'!#REF!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E1-424D-9409-A1DFD612D293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'Rates &amp; Revenue'!#REF!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'Rates &amp; Revenue'!#REF!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49270552"/>
        <c:axId val="349270944"/>
      </c:barChart>
      <c:catAx>
        <c:axId val="34927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270944"/>
        <c:crosses val="autoZero"/>
        <c:auto val="1"/>
        <c:lblAlgn val="ctr"/>
        <c:lblOffset val="100"/>
        <c:noMultiLvlLbl val="0"/>
      </c:catAx>
      <c:valAx>
        <c:axId val="34927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270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Operating Cost Allocation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Functions!$B$5:$B$12</c:f>
              <c:strCache>
                <c:ptCount val="8"/>
                <c:pt idx="0">
                  <c:v>Water Supply</c:v>
                </c:pt>
                <c:pt idx="1">
                  <c:v>Water Treatment</c:v>
                </c:pt>
                <c:pt idx="2">
                  <c:v>Reservoirs &amp; Storage</c:v>
                </c:pt>
                <c:pt idx="3">
                  <c:v>Transmission</c:v>
                </c:pt>
                <c:pt idx="4">
                  <c:v>Distribution</c:v>
                </c:pt>
                <c:pt idx="5">
                  <c:v>Fire Protection/Meter Costs</c:v>
                </c:pt>
                <c:pt idx="6">
                  <c:v>Billing Services</c:v>
                </c:pt>
                <c:pt idx="7">
                  <c:v>General &amp; Administration</c:v>
                </c:pt>
              </c:strCache>
            </c:strRef>
          </c:cat>
          <c:val>
            <c:numRef>
              <c:f>Functions!$C$5:$C$12</c:f>
              <c:numCache>
                <c:formatCode>"$"#,##0</c:formatCode>
                <c:ptCount val="8"/>
                <c:pt idx="0">
                  <c:v>336802.96625525685</c:v>
                </c:pt>
                <c:pt idx="1">
                  <c:v>952872.19330202171</c:v>
                </c:pt>
                <c:pt idx="2">
                  <c:v>259157.41508471253</c:v>
                </c:pt>
                <c:pt idx="3">
                  <c:v>363857.06335272169</c:v>
                </c:pt>
                <c:pt idx="4">
                  <c:v>830880.33443780732</c:v>
                </c:pt>
                <c:pt idx="5">
                  <c:v>666151.74079417705</c:v>
                </c:pt>
                <c:pt idx="6">
                  <c:v>226489.95325521991</c:v>
                </c:pt>
                <c:pt idx="7">
                  <c:v>942642.26716027164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FY2020/21 Allocation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'Service Characteristics'!$B$5:$B$9</c:f>
              <c:strCache>
                <c:ptCount val="5"/>
                <c:pt idx="0">
                  <c:v>Average Demand</c:v>
                </c:pt>
                <c:pt idx="1">
                  <c:v>Peak Demand</c:v>
                </c:pt>
                <c:pt idx="2">
                  <c:v>Nonpotable</c:v>
                </c:pt>
                <c:pt idx="3">
                  <c:v>Fire Protection/Meter Costs</c:v>
                </c:pt>
                <c:pt idx="4">
                  <c:v>Billing Services</c:v>
                </c:pt>
              </c:strCache>
            </c:strRef>
          </c:cat>
          <c:val>
            <c:numRef>
              <c:f>'Service Characteristics'!$C$5:$C$9</c:f>
              <c:numCache>
                <c:formatCode>"$"#,##0</c:formatCode>
                <c:ptCount val="5"/>
                <c:pt idx="0">
                  <c:v>2509397</c:v>
                </c:pt>
                <c:pt idx="1">
                  <c:v>1807420</c:v>
                </c:pt>
                <c:pt idx="2">
                  <c:v>118058.91869901499</c:v>
                </c:pt>
                <c:pt idx="3">
                  <c:v>1734050</c:v>
                </c:pt>
                <c:pt idx="4">
                  <c:v>269753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Customers!$B$5</c:f>
              <c:strCache>
                <c:ptCount val="1"/>
                <c:pt idx="0">
                  <c:v>Multifamily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Customers!$C$4:$N$4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Customers!$C$5:$N$5</c:f>
              <c:numCache>
                <c:formatCode>#,##0_);\(#,##0\)</c:formatCode>
                <c:ptCount val="12"/>
                <c:pt idx="0">
                  <c:v>1075500</c:v>
                </c:pt>
                <c:pt idx="1">
                  <c:v>1172700</c:v>
                </c:pt>
                <c:pt idx="2">
                  <c:v>1310900</c:v>
                </c:pt>
                <c:pt idx="3">
                  <c:v>1145200</c:v>
                </c:pt>
                <c:pt idx="4">
                  <c:v>1086400</c:v>
                </c:pt>
                <c:pt idx="5">
                  <c:v>1091700</c:v>
                </c:pt>
                <c:pt idx="6">
                  <c:v>1514700</c:v>
                </c:pt>
                <c:pt idx="7">
                  <c:v>1764500</c:v>
                </c:pt>
                <c:pt idx="8">
                  <c:v>1876900</c:v>
                </c:pt>
                <c:pt idx="9">
                  <c:v>1735400</c:v>
                </c:pt>
                <c:pt idx="10">
                  <c:v>1333800</c:v>
                </c:pt>
                <c:pt idx="11">
                  <c:v>1428200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Customers!$B$6</c:f>
              <c:strCache>
                <c:ptCount val="1"/>
                <c:pt idx="0">
                  <c:v>Irrigation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Customers!$C$4:$N$4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Customers!$C$6:$N$6</c:f>
              <c:numCache>
                <c:formatCode>#,##0_);\(#,##0\)</c:formatCode>
                <c:ptCount val="12"/>
                <c:pt idx="0">
                  <c:v>62300</c:v>
                </c:pt>
                <c:pt idx="1">
                  <c:v>8100</c:v>
                </c:pt>
                <c:pt idx="2">
                  <c:v>5400</c:v>
                </c:pt>
                <c:pt idx="3">
                  <c:v>7800</c:v>
                </c:pt>
                <c:pt idx="4">
                  <c:v>17400</c:v>
                </c:pt>
                <c:pt idx="5">
                  <c:v>669500</c:v>
                </c:pt>
                <c:pt idx="6">
                  <c:v>1478900</c:v>
                </c:pt>
                <c:pt idx="7">
                  <c:v>1924800</c:v>
                </c:pt>
                <c:pt idx="8">
                  <c:v>2591900</c:v>
                </c:pt>
                <c:pt idx="9">
                  <c:v>1413700</c:v>
                </c:pt>
                <c:pt idx="10">
                  <c:v>349100</c:v>
                </c:pt>
                <c:pt idx="11">
                  <c:v>43500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36784"/>
        <c:axId val="731186960"/>
      </c:lineChart>
      <c:catAx>
        <c:axId val="4183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186960"/>
        <c:crosses val="autoZero"/>
        <c:auto val="1"/>
        <c:lblAlgn val="ctr"/>
        <c:lblOffset val="100"/>
        <c:noMultiLvlLbl val="0"/>
      </c:catAx>
      <c:valAx>
        <c:axId val="73118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3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Class Peak Factors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PeakFactors!$C$4</c:f>
              <c:strCache>
                <c:ptCount val="1"/>
                <c:pt idx="0">
                  <c:v>2020 Study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PeakFactors!$B$5:$B$11</c:f>
              <c:strCache>
                <c:ptCount val="7"/>
                <c:pt idx="0">
                  <c:v>Single Family </c:v>
                </c:pt>
                <c:pt idx="1">
                  <c:v>Multifamily</c:v>
                </c:pt>
                <c:pt idx="2">
                  <c:v>Commercial</c:v>
                </c:pt>
                <c:pt idx="3">
                  <c:v>Industrial</c:v>
                </c:pt>
                <c:pt idx="4">
                  <c:v>Irrigation</c:v>
                </c:pt>
                <c:pt idx="5">
                  <c:v>Outside City</c:v>
                </c:pt>
                <c:pt idx="6">
                  <c:v>Public Agency</c:v>
                </c:pt>
              </c:strCache>
            </c:strRef>
          </c:cat>
          <c:val>
            <c:numRef>
              <c:f>PeakFactors!$C$5:$C$11</c:f>
              <c:numCache>
                <c:formatCode>_(* #,##0.00_);_(* \(#,##0.00\);_(* "-"??_);_(@_)</c:formatCode>
                <c:ptCount val="7"/>
                <c:pt idx="0">
                  <c:v>1.9891760798791318</c:v>
                </c:pt>
                <c:pt idx="1">
                  <c:v>1.5281554946004239</c:v>
                </c:pt>
                <c:pt idx="2">
                  <c:v>2.0221358524449449</c:v>
                </c:pt>
                <c:pt idx="3">
                  <c:v>2.329273842600537</c:v>
                </c:pt>
                <c:pt idx="4">
                  <c:v>4.2128605950513149</c:v>
                </c:pt>
                <c:pt idx="5">
                  <c:v>1.9484554026360192</c:v>
                </c:pt>
                <c:pt idx="6">
                  <c:v>2.2644495561288793</c:v>
                </c:pt>
              </c:numCache>
            </c:numRef>
          </c:val>
        </c:ser>
        <c:ser>
          <c:idx val="1"/>
          <c:order val="1"/>
          <c:tx>
            <c:strRef>
              <c:f>PeakFactors!$D$4</c:f>
              <c:strCache>
                <c:ptCount val="1"/>
                <c:pt idx="0">
                  <c:v>2018 Study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PeakFactors!$B$5:$B$11</c:f>
              <c:strCache>
                <c:ptCount val="7"/>
                <c:pt idx="0">
                  <c:v>Single Family </c:v>
                </c:pt>
                <c:pt idx="1">
                  <c:v>Multifamily</c:v>
                </c:pt>
                <c:pt idx="2">
                  <c:v>Commercial</c:v>
                </c:pt>
                <c:pt idx="3">
                  <c:v>Industrial</c:v>
                </c:pt>
                <c:pt idx="4">
                  <c:v>Irrigation</c:v>
                </c:pt>
                <c:pt idx="5">
                  <c:v>Outside City</c:v>
                </c:pt>
                <c:pt idx="6">
                  <c:v>Public Agency</c:v>
                </c:pt>
              </c:strCache>
            </c:strRef>
          </c:cat>
          <c:val>
            <c:numRef>
              <c:f>PeakFactors!$D$5:$D$11</c:f>
              <c:numCache>
                <c:formatCode>_(* #,##0.00_);_(* \(#,##0.00\);_(* "-"??_);_(@_)</c:formatCode>
                <c:ptCount val="7"/>
                <c:pt idx="0">
                  <c:v>1.9754070603484379</c:v>
                </c:pt>
                <c:pt idx="1">
                  <c:v>1.4932764135677299</c:v>
                </c:pt>
                <c:pt idx="2">
                  <c:v>2.0343655500540927</c:v>
                </c:pt>
                <c:pt idx="3">
                  <c:v>2.1875242742330343</c:v>
                </c:pt>
                <c:pt idx="4">
                  <c:v>4.2935204485397245</c:v>
                </c:pt>
                <c:pt idx="5">
                  <c:v>1.896334213456299</c:v>
                </c:pt>
                <c:pt idx="6">
                  <c:v>2.2048175798014142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1187352"/>
        <c:axId val="731188528"/>
      </c:barChart>
      <c:catAx>
        <c:axId val="731187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188528"/>
        <c:crosses val="autoZero"/>
        <c:auto val="1"/>
        <c:lblAlgn val="ctr"/>
        <c:lblOffset val="100"/>
        <c:noMultiLvlLbl val="0"/>
      </c:catAx>
      <c:valAx>
        <c:axId val="73118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187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11</xdr:row>
      <xdr:rowOff>104774</xdr:rowOff>
    </xdr:from>
    <xdr:to>
      <xdr:col>9</xdr:col>
      <xdr:colOff>0</xdr:colOff>
      <xdr:row>37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9B7122B4-3A6D-904E-9E11-C8E6BF1E6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673100</xdr:colOff>
      <xdr:row>16</xdr:row>
      <xdr:rowOff>152400</xdr:rowOff>
    </xdr:from>
    <xdr:to>
      <xdr:col>20</xdr:col>
      <xdr:colOff>609600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9B7122B4-3A6D-904E-9E11-C8E6BF1E6E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2</xdr:row>
      <xdr:rowOff>90487</xdr:rowOff>
    </xdr:from>
    <xdr:to>
      <xdr:col>10</xdr:col>
      <xdr:colOff>200025</xdr:colOff>
      <xdr:row>20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2</xdr:row>
      <xdr:rowOff>90487</xdr:rowOff>
    </xdr:from>
    <xdr:to>
      <xdr:col>10</xdr:col>
      <xdr:colOff>200025</xdr:colOff>
      <xdr:row>17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242887</xdr:colOff>
      <xdr:row>6</xdr:row>
      <xdr:rowOff>195262</xdr:rowOff>
    </xdr:from>
    <xdr:to>
      <xdr:col>11</xdr:col>
      <xdr:colOff>14287</xdr:colOff>
      <xdr:row>20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576262</xdr:colOff>
      <xdr:row>3</xdr:row>
      <xdr:rowOff>119062</xdr:rowOff>
    </xdr:from>
    <xdr:to>
      <xdr:col>11</xdr:col>
      <xdr:colOff>347662</xdr:colOff>
      <xdr:row>17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terFY2020Updatev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b%20Galardi/Documents/Newberg/FY2018Update/FinalModels/CleanModels11.06.18/WaterFY2018UpdateCRRC_Clean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Dashboard"/>
      <sheetName val="Water Fund 07"/>
      <sheetName val="CAP Project Fund 04"/>
      <sheetName val="SDC Fund 47"/>
      <sheetName val="CIP"/>
      <sheetName val="ExDebt"/>
      <sheetName val="NewDebt"/>
      <sheetName val="BillUnits"/>
      <sheetName val="Existing Rates"/>
      <sheetName val="Debt Balance"/>
      <sheetName val="SumPlan"/>
      <sheetName val="FcstRev"/>
      <sheetName val="COS"/>
      <sheetName val="Rates"/>
      <sheetName val="MeterRev"/>
      <sheetName val="GraphFund07"/>
      <sheetName val="Graph-Use"/>
    </sheetNames>
    <definedNames>
      <definedName name="Capital_Costs" sheetId="1"/>
    </definedNames>
    <sheetDataSet>
      <sheetData sheetId="0">
        <row r="4">
          <cell r="F4" t="str">
            <v>FY 2017</v>
          </cell>
          <cell r="G4" t="str">
            <v>FY 2018</v>
          </cell>
          <cell r="H4" t="str">
            <v>FY 2019</v>
          </cell>
          <cell r="I4" t="str">
            <v>FY 2020</v>
          </cell>
          <cell r="J4" t="str">
            <v>FY 2021</v>
          </cell>
          <cell r="K4" t="str">
            <v>FY 2022</v>
          </cell>
          <cell r="L4" t="str">
            <v>FY 2023</v>
          </cell>
          <cell r="M4" t="str">
            <v>FY 2024</v>
          </cell>
          <cell r="N4" t="str">
            <v>FY 2025</v>
          </cell>
          <cell r="O4" t="str">
            <v>FY 2026</v>
          </cell>
          <cell r="P4" t="str">
            <v>FY 2027</v>
          </cell>
        </row>
      </sheetData>
      <sheetData sheetId="1">
        <row r="11">
          <cell r="C11">
            <v>0.03</v>
          </cell>
        </row>
        <row r="12">
          <cell r="F12">
            <v>7.0000000000000007E-2</v>
          </cell>
        </row>
        <row r="13">
          <cell r="F13">
            <v>5.4999999999999997E-3</v>
          </cell>
        </row>
      </sheetData>
      <sheetData sheetId="2">
        <row r="57">
          <cell r="G57">
            <v>1389598.6800000002</v>
          </cell>
          <cell r="H57">
            <v>1608843.09</v>
          </cell>
          <cell r="I57">
            <v>1810492</v>
          </cell>
          <cell r="P57">
            <v>1893816.1236421887</v>
          </cell>
          <cell r="Q57">
            <v>1970206.6570534226</v>
          </cell>
        </row>
        <row r="58">
          <cell r="G58">
            <v>1093333.0400000003</v>
          </cell>
          <cell r="H58">
            <v>1156747.2800000003</v>
          </cell>
          <cell r="I58">
            <v>1345282</v>
          </cell>
          <cell r="P58">
            <v>1391260.29</v>
          </cell>
          <cell r="Q58">
            <v>1439272.0863000003</v>
          </cell>
        </row>
        <row r="59">
          <cell r="G59">
            <v>1044860.7799999999</v>
          </cell>
          <cell r="H59">
            <v>1114728.71</v>
          </cell>
          <cell r="I59">
            <v>1171037</v>
          </cell>
          <cell r="P59">
            <v>1293777.52</v>
          </cell>
          <cell r="Q59">
            <v>1340296.2327999996</v>
          </cell>
        </row>
      </sheetData>
      <sheetData sheetId="3"/>
      <sheetData sheetId="4">
        <row r="11">
          <cell r="C11" t="str">
            <v>47-0000-361000</v>
          </cell>
        </row>
      </sheetData>
      <sheetData sheetId="5">
        <row r="11">
          <cell r="C11" t="str">
            <v>Inflationary Adjustment</v>
          </cell>
        </row>
      </sheetData>
      <sheetData sheetId="6"/>
      <sheetData sheetId="7"/>
      <sheetData sheetId="8">
        <row r="11">
          <cell r="C11">
            <v>55.5</v>
          </cell>
        </row>
      </sheetData>
      <sheetData sheetId="9"/>
      <sheetData sheetId="10"/>
      <sheetData sheetId="11"/>
      <sheetData sheetId="12"/>
      <sheetData sheetId="13"/>
      <sheetData sheetId="14">
        <row r="11">
          <cell r="C11">
            <v>166421.11997664516</v>
          </cell>
        </row>
      </sheetData>
      <sheetData sheetId="15">
        <row r="11">
          <cell r="C11">
            <v>144.1</v>
          </cell>
        </row>
      </sheetData>
      <sheetData sheetId="16">
        <row r="11">
          <cell r="C11">
            <v>1566427</v>
          </cell>
        </row>
      </sheetData>
      <sheetData sheetId="17">
        <row r="11">
          <cell r="C11">
            <v>-1.8873530631573082E-2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GraphFund07"/>
      <sheetName val="Dashboard"/>
      <sheetName val="Water Fund 07"/>
      <sheetName val="CAP Project Fund 04"/>
      <sheetName val="SDC Fund 47"/>
      <sheetName val="CIP"/>
      <sheetName val="ExDebt"/>
      <sheetName val="NewDebt"/>
      <sheetName val="BillUnits"/>
      <sheetName val="Existing Rates"/>
      <sheetName val="Debt Balance"/>
      <sheetName val="SumPlan"/>
      <sheetName val="FcstRev"/>
      <sheetName val="COS"/>
      <sheetName val="Rates"/>
      <sheetName val="MeterRev"/>
      <sheetName val="Graph-Use"/>
    </sheetNames>
    <sheetDataSet>
      <sheetData sheetId="0"/>
      <sheetData sheetId="1" refreshError="1"/>
      <sheetData sheetId="2">
        <row r="12">
          <cell r="F12">
            <v>0.05</v>
          </cell>
        </row>
        <row r="13">
          <cell r="F13">
            <v>5.4999999999999997E-3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E104"/>
  <sheetViews>
    <sheetView zoomScaleNormal="100" workbookViewId="0">
      <pane xSplit="6" ySplit="7" topLeftCell="X8" activePane="bottomRight" state="frozen"/>
      <selection pane="topRight"/>
      <selection pane="bottomLeft"/>
      <selection pane="bottomRight" activeCell="AD12" sqref="AD12"/>
    </sheetView>
  </sheetViews>
  <sheetFormatPr defaultColWidth="7.75" defaultRowHeight="12.75" outlineLevelRow="1" outlineLevelCol="1" x14ac:dyDescent="0.2"/>
  <cols>
    <col min="1" max="1" width="4.125" style="59" customWidth="1"/>
    <col min="2" max="2" width="2.625" style="173" customWidth="1"/>
    <col min="3" max="3" width="33.625" style="59" customWidth="1"/>
    <col min="4" max="4" width="1.875" style="59" customWidth="1"/>
    <col min="5" max="5" width="11.125" style="60" hidden="1" customWidth="1" outlineLevel="1"/>
    <col min="6" max="6" width="1.875" style="59" hidden="1" customWidth="1" outlineLevel="1"/>
    <col min="7" max="7" width="10.25" style="59" hidden="1" customWidth="1" outlineLevel="1"/>
    <col min="8" max="18" width="9.375" style="59" hidden="1" customWidth="1" outlineLevel="1"/>
    <col min="19" max="19" width="11.375" style="59" hidden="1" customWidth="1" outlineLevel="1"/>
    <col min="20" max="20" width="1.875" style="59" customWidth="1" collapsed="1"/>
    <col min="21" max="21" width="9.375" style="59" customWidth="1"/>
    <col min="22" max="29" width="10.25" style="59" customWidth="1"/>
    <col min="30" max="30" width="9.375" style="59" customWidth="1"/>
    <col min="31" max="31" width="9.5" style="59" bestFit="1" customWidth="1"/>
    <col min="32" max="16384" width="7.75" style="59"/>
  </cols>
  <sheetData>
    <row r="1" spans="1:30" ht="13.5" thickBot="1" x14ac:dyDescent="0.25">
      <c r="A1" s="56"/>
      <c r="B1" s="57"/>
      <c r="C1" s="58"/>
    </row>
    <row r="2" spans="1:30" ht="12.75" customHeight="1" x14ac:dyDescent="0.2">
      <c r="B2" s="61"/>
      <c r="C2" s="62"/>
      <c r="D2" s="62"/>
      <c r="E2" s="63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4"/>
      <c r="S2" s="65"/>
      <c r="T2" s="62"/>
      <c r="U2" s="62"/>
      <c r="V2" s="62"/>
      <c r="W2" s="62"/>
      <c r="X2" s="62"/>
      <c r="Y2" s="62"/>
      <c r="Z2" s="62"/>
      <c r="AA2" s="62"/>
      <c r="AB2" s="62"/>
      <c r="AC2" s="65"/>
      <c r="AD2" s="252"/>
    </row>
    <row r="3" spans="1:30" ht="18.75" customHeight="1" x14ac:dyDescent="0.3">
      <c r="B3" s="66"/>
      <c r="C3" s="67"/>
      <c r="D3" s="68"/>
      <c r="E3" s="69"/>
      <c r="F3" s="68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1"/>
      <c r="S3" s="72"/>
      <c r="T3" s="68"/>
      <c r="U3" s="255" t="s">
        <v>72</v>
      </c>
      <c r="V3" s="255"/>
      <c r="W3" s="255"/>
      <c r="X3" s="255"/>
      <c r="Y3" s="255"/>
      <c r="Z3" s="255"/>
      <c r="AA3" s="255"/>
      <c r="AB3" s="70"/>
      <c r="AC3" s="72"/>
      <c r="AD3" s="253"/>
    </row>
    <row r="4" spans="1:30" ht="12.75" customHeight="1" thickBot="1" x14ac:dyDescent="0.3">
      <c r="B4" s="73"/>
      <c r="C4" s="74"/>
      <c r="D4" s="75"/>
      <c r="E4" s="76"/>
      <c r="F4" s="75"/>
      <c r="G4" s="70"/>
      <c r="H4" s="70"/>
      <c r="I4" s="70"/>
      <c r="J4" s="70"/>
      <c r="K4" s="70"/>
      <c r="L4" s="77"/>
      <c r="M4" s="70"/>
      <c r="N4" s="70"/>
      <c r="O4" s="70"/>
      <c r="P4" s="70"/>
      <c r="Q4" s="70"/>
      <c r="R4" s="71"/>
      <c r="S4" s="72"/>
      <c r="T4" s="75"/>
      <c r="U4" s="70"/>
      <c r="V4" s="77"/>
      <c r="W4" s="70"/>
      <c r="X4" s="70"/>
      <c r="Y4" s="70"/>
      <c r="Z4" s="70"/>
      <c r="AA4" s="70"/>
      <c r="AB4" s="70"/>
      <c r="AC4" s="72"/>
      <c r="AD4" s="253"/>
    </row>
    <row r="5" spans="1:30" ht="12.75" customHeight="1" thickBot="1" x14ac:dyDescent="0.25">
      <c r="B5" s="78"/>
      <c r="C5" s="79"/>
      <c r="D5" s="79"/>
      <c r="E5" s="80"/>
      <c r="F5" s="79"/>
      <c r="G5" s="79"/>
      <c r="H5" s="79"/>
      <c r="I5" s="79"/>
      <c r="J5" s="79"/>
      <c r="K5" s="81" t="s">
        <v>36</v>
      </c>
      <c r="L5" s="79"/>
      <c r="M5" s="79"/>
      <c r="N5" s="79"/>
      <c r="O5" s="79"/>
      <c r="P5" s="79"/>
      <c r="Q5" s="79"/>
      <c r="R5" s="82"/>
      <c r="S5" s="83"/>
      <c r="T5" s="79"/>
      <c r="U5" s="81" t="s">
        <v>36</v>
      </c>
      <c r="V5" s="79"/>
      <c r="W5" s="79"/>
      <c r="X5" s="79"/>
      <c r="Y5" s="79"/>
      <c r="Z5" s="79"/>
      <c r="AA5" s="79"/>
      <c r="AB5" s="79"/>
      <c r="AC5" s="83"/>
      <c r="AD5" s="254"/>
    </row>
    <row r="6" spans="1:30" s="84" customFormat="1" ht="27" customHeight="1" thickTop="1" thickBot="1" x14ac:dyDescent="0.25">
      <c r="B6" s="85"/>
      <c r="C6" s="86"/>
      <c r="D6" s="87"/>
      <c r="E6" s="88" t="s">
        <v>73</v>
      </c>
      <c r="F6" s="87"/>
      <c r="G6" s="89" t="s">
        <v>74</v>
      </c>
      <c r="H6" s="89" t="str">
        <f>[1]CODE!F4</f>
        <v>FY 2017</v>
      </c>
      <c r="I6" s="89" t="str">
        <f>[1]CODE!G4</f>
        <v>FY 2018</v>
      </c>
      <c r="J6" s="89" t="str">
        <f>[1]CODE!H4</f>
        <v>FY 2019</v>
      </c>
      <c r="K6" s="89" t="str">
        <f>[1]CODE!I4</f>
        <v>FY 2020</v>
      </c>
      <c r="L6" s="89" t="str">
        <f>[1]CODE!J4</f>
        <v>FY 2021</v>
      </c>
      <c r="M6" s="89" t="str">
        <f>[1]CODE!K4</f>
        <v>FY 2022</v>
      </c>
      <c r="N6" s="89" t="str">
        <f>[1]CODE!L4</f>
        <v>FY 2023</v>
      </c>
      <c r="O6" s="89" t="str">
        <f>[1]CODE!M4</f>
        <v>FY 2024</v>
      </c>
      <c r="P6" s="89" t="str">
        <f>[1]CODE!N4</f>
        <v>FY 2025</v>
      </c>
      <c r="Q6" s="89" t="str">
        <f>[1]CODE!O4</f>
        <v>FY 2026</v>
      </c>
      <c r="R6" s="89" t="str">
        <f>[1]CODE!P4</f>
        <v>FY 2027</v>
      </c>
      <c r="S6" s="90" t="s">
        <v>75</v>
      </c>
      <c r="T6" s="87"/>
      <c r="U6" s="89" t="str">
        <f>[1]CODE!I4</f>
        <v>FY 2020</v>
      </c>
      <c r="V6" s="89" t="str">
        <f>[1]CODE!J4</f>
        <v>FY 2021</v>
      </c>
      <c r="W6" s="89" t="str">
        <f>[1]CODE!K4</f>
        <v>FY 2022</v>
      </c>
      <c r="X6" s="89" t="str">
        <f>[1]CODE!L4</f>
        <v>FY 2023</v>
      </c>
      <c r="Y6" s="89" t="str">
        <f>[1]CODE!M4</f>
        <v>FY 2024</v>
      </c>
      <c r="Z6" s="89" t="str">
        <f>[1]CODE!N4</f>
        <v>FY 2025</v>
      </c>
      <c r="AA6" s="89" t="str">
        <f>[1]CODE!O4</f>
        <v>FY 2026</v>
      </c>
      <c r="AB6" s="89" t="str">
        <f>[1]CODE!P4</f>
        <v>FY 2027</v>
      </c>
      <c r="AC6" s="90" t="s">
        <v>76</v>
      </c>
      <c r="AD6" s="90" t="s">
        <v>77</v>
      </c>
    </row>
    <row r="7" spans="1:30" s="91" customFormat="1" ht="27.95" customHeight="1" thickBot="1" x14ac:dyDescent="0.25">
      <c r="B7" s="92" t="s">
        <v>78</v>
      </c>
      <c r="C7" s="93"/>
      <c r="D7" s="94"/>
      <c r="E7" s="95" t="e">
        <f>SUM(U7:AB7)</f>
        <v>#NAME?</v>
      </c>
      <c r="F7" s="96"/>
      <c r="G7" s="97"/>
      <c r="H7" s="97">
        <f t="shared" ref="H7:S7" si="0">SUM(H13:H48)</f>
        <v>0</v>
      </c>
      <c r="I7" s="97">
        <f t="shared" si="0"/>
        <v>473371</v>
      </c>
      <c r="J7" s="97">
        <f t="shared" si="0"/>
        <v>449782</v>
      </c>
      <c r="K7" s="97">
        <f t="shared" si="0"/>
        <v>6250900</v>
      </c>
      <c r="L7" s="97">
        <f t="shared" si="0"/>
        <v>4141684.8343999996</v>
      </c>
      <c r="M7" s="97">
        <f t="shared" si="0"/>
        <v>2095551.6134289999</v>
      </c>
      <c r="N7" s="97">
        <f t="shared" si="0"/>
        <v>3059074.8427112051</v>
      </c>
      <c r="O7" s="97">
        <f t="shared" si="0"/>
        <v>2748254.0375784962</v>
      </c>
      <c r="P7" s="97">
        <f t="shared" si="0"/>
        <v>1779728.3685564115</v>
      </c>
      <c r="Q7" s="97">
        <f t="shared" si="0"/>
        <v>350000</v>
      </c>
      <c r="R7" s="97">
        <f t="shared" si="0"/>
        <v>350000</v>
      </c>
      <c r="S7" s="98">
        <f t="shared" si="0"/>
        <v>20775193.696675114</v>
      </c>
      <c r="T7" s="96"/>
      <c r="U7" s="97" t="e">
        <f t="shared" ref="U7:AC7" si="1">SUM(U13:U48)</f>
        <v>#NAME?</v>
      </c>
      <c r="V7" s="97" t="e">
        <f t="shared" si="1"/>
        <v>#NAME?</v>
      </c>
      <c r="W7" s="97" t="e">
        <f t="shared" si="1"/>
        <v>#NAME?</v>
      </c>
      <c r="X7" s="97" t="e">
        <f t="shared" si="1"/>
        <v>#NAME?</v>
      </c>
      <c r="Y7" s="97" t="e">
        <f t="shared" si="1"/>
        <v>#NAME?</v>
      </c>
      <c r="Z7" s="97" t="e">
        <f t="shared" si="1"/>
        <v>#NAME?</v>
      </c>
      <c r="AA7" s="97" t="e">
        <f t="shared" si="1"/>
        <v>#NAME?</v>
      </c>
      <c r="AB7" s="97" t="e">
        <f t="shared" si="1"/>
        <v>#NAME?</v>
      </c>
      <c r="AC7" s="98" t="e">
        <f t="shared" si="1"/>
        <v>#NAME?</v>
      </c>
      <c r="AD7" s="98"/>
    </row>
    <row r="8" spans="1:30" s="99" customFormat="1" ht="13.5" customHeight="1" x14ac:dyDescent="0.2">
      <c r="B8" s="100"/>
      <c r="C8" s="101" t="s">
        <v>79</v>
      </c>
      <c r="D8" s="94"/>
      <c r="E8" s="102"/>
      <c r="F8" s="96"/>
      <c r="G8" s="103"/>
      <c r="H8" s="103"/>
      <c r="I8" s="103"/>
      <c r="J8" s="103"/>
      <c r="K8" s="103"/>
      <c r="L8" s="104"/>
      <c r="M8" s="104"/>
      <c r="N8" s="104"/>
      <c r="O8" s="104"/>
      <c r="P8" s="104"/>
      <c r="Q8" s="103"/>
      <c r="R8" s="105"/>
      <c r="S8" s="106"/>
      <c r="T8" s="96"/>
      <c r="U8" s="103"/>
      <c r="V8" s="104"/>
      <c r="W8" s="104"/>
      <c r="X8" s="104"/>
      <c r="Y8" s="104"/>
      <c r="Z8" s="104"/>
      <c r="AA8" s="104"/>
      <c r="AB8" s="104"/>
      <c r="AC8" s="106"/>
      <c r="AD8" s="106"/>
    </row>
    <row r="9" spans="1:30" s="99" customFormat="1" ht="3.75" customHeight="1" x14ac:dyDescent="0.2">
      <c r="B9" s="107"/>
      <c r="C9" s="108"/>
      <c r="D9" s="109"/>
      <c r="E9" s="110"/>
      <c r="F9" s="96"/>
      <c r="G9" s="111"/>
      <c r="H9" s="111"/>
      <c r="I9" s="111"/>
      <c r="J9" s="111"/>
      <c r="K9" s="111"/>
      <c r="L9" s="112"/>
      <c r="M9" s="112"/>
      <c r="N9" s="112"/>
      <c r="O9" s="112"/>
      <c r="P9" s="112"/>
      <c r="Q9" s="111"/>
      <c r="R9" s="113"/>
      <c r="S9" s="114"/>
      <c r="T9" s="96"/>
      <c r="U9" s="111"/>
      <c r="V9" s="112"/>
      <c r="W9" s="112"/>
      <c r="X9" s="112"/>
      <c r="Y9" s="112"/>
      <c r="Z9" s="112"/>
      <c r="AA9" s="112"/>
      <c r="AB9" s="112"/>
      <c r="AC9" s="114"/>
      <c r="AD9" s="114"/>
    </row>
    <row r="10" spans="1:30" s="99" customFormat="1" ht="12.75" customHeight="1" outlineLevel="1" thickBot="1" x14ac:dyDescent="0.25">
      <c r="B10" s="107"/>
      <c r="C10" s="115"/>
      <c r="D10" s="109"/>
      <c r="E10" s="110"/>
      <c r="F10" s="96"/>
      <c r="G10" s="111"/>
      <c r="H10" s="111"/>
      <c r="I10" s="111"/>
      <c r="J10" s="111"/>
      <c r="K10" s="111"/>
      <c r="L10" s="112"/>
      <c r="M10" s="112"/>
      <c r="N10" s="112"/>
      <c r="O10" s="112"/>
      <c r="P10" s="112"/>
      <c r="Q10" s="111"/>
      <c r="R10" s="113"/>
      <c r="S10" s="114"/>
      <c r="T10" s="96"/>
      <c r="U10" s="115"/>
      <c r="V10" s="112"/>
      <c r="W10" s="112"/>
      <c r="X10" s="112"/>
      <c r="Y10" s="112"/>
      <c r="Z10" s="112"/>
      <c r="AA10" s="112"/>
      <c r="AB10" s="112"/>
      <c r="AC10" s="114"/>
      <c r="AD10" s="114"/>
    </row>
    <row r="11" spans="1:30" s="99" customFormat="1" outlineLevel="1" thickBot="1" x14ac:dyDescent="0.25">
      <c r="B11" s="107"/>
      <c r="C11" s="116" t="s">
        <v>80</v>
      </c>
      <c r="D11" s="109"/>
      <c r="E11" s="110"/>
      <c r="F11" s="96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8"/>
      <c r="S11" s="119"/>
      <c r="T11" s="96"/>
      <c r="U11" s="120">
        <v>0</v>
      </c>
      <c r="V11" s="121">
        <v>1</v>
      </c>
      <c r="W11" s="121">
        <v>2</v>
      </c>
      <c r="X11" s="121">
        <v>3</v>
      </c>
      <c r="Y11" s="121">
        <v>4</v>
      </c>
      <c r="Z11" s="121">
        <v>5</v>
      </c>
      <c r="AA11" s="121">
        <v>6</v>
      </c>
      <c r="AB11" s="121">
        <v>7</v>
      </c>
      <c r="AC11" s="119"/>
      <c r="AD11" s="119"/>
    </row>
    <row r="12" spans="1:30" s="99" customFormat="1" ht="16.5" customHeight="1" outlineLevel="1" x14ac:dyDescent="0.2">
      <c r="B12" s="122"/>
      <c r="C12" s="123"/>
      <c r="D12" s="94"/>
      <c r="E12" s="124"/>
      <c r="F12" s="96"/>
      <c r="G12" s="125"/>
      <c r="H12" s="126"/>
      <c r="I12" s="126"/>
      <c r="J12" s="126"/>
      <c r="K12" s="126"/>
      <c r="L12" s="126"/>
      <c r="M12" s="126"/>
      <c r="N12" s="126"/>
      <c r="O12" s="126"/>
      <c r="P12" s="126"/>
      <c r="Q12" s="127"/>
      <c r="R12" s="128"/>
      <c r="S12" s="129"/>
      <c r="T12" s="96"/>
      <c r="U12" s="130"/>
      <c r="V12" s="131"/>
      <c r="W12" s="131"/>
      <c r="X12" s="131"/>
      <c r="Y12" s="131"/>
      <c r="Z12" s="131"/>
      <c r="AA12" s="131"/>
      <c r="AB12" s="131"/>
      <c r="AC12" s="129"/>
      <c r="AD12" s="129"/>
    </row>
    <row r="13" spans="1:30" s="99" customFormat="1" ht="14.25" customHeight="1" x14ac:dyDescent="0.2">
      <c r="B13" s="107"/>
      <c r="C13" s="132" t="s">
        <v>81</v>
      </c>
      <c r="D13" s="109"/>
      <c r="E13" s="102">
        <f>SUM(U13:AB13)</f>
        <v>3914226.957645955</v>
      </c>
      <c r="F13" s="96"/>
      <c r="G13" s="133"/>
      <c r="H13" s="134"/>
      <c r="I13" s="135"/>
      <c r="J13" s="135">
        <v>62</v>
      </c>
      <c r="K13" s="135">
        <v>487000</v>
      </c>
      <c r="L13" s="135">
        <v>1013285.7471</v>
      </c>
      <c r="M13" s="117">
        <v>562754.40499999991</v>
      </c>
      <c r="N13" s="117">
        <v>1254160.6572814549</v>
      </c>
      <c r="O13" s="117">
        <v>597026.14826449996</v>
      </c>
      <c r="P13" s="117">
        <v>0</v>
      </c>
      <c r="Q13" s="117"/>
      <c r="R13" s="118"/>
      <c r="S13" s="136">
        <f>SUM(K13:R13)</f>
        <v>3914226.957645955</v>
      </c>
      <c r="T13" s="96"/>
      <c r="U13" s="137">
        <f t="shared" ref="U13:AB28" si="2">K13*(1+$G13)^U$11</f>
        <v>487000</v>
      </c>
      <c r="V13" s="137">
        <f t="shared" si="2"/>
        <v>1013285.7471</v>
      </c>
      <c r="W13" s="137">
        <f t="shared" si="2"/>
        <v>562754.40499999991</v>
      </c>
      <c r="X13" s="137">
        <f t="shared" si="2"/>
        <v>1254160.6572814549</v>
      </c>
      <c r="Y13" s="137">
        <f t="shared" si="2"/>
        <v>597026.14826449996</v>
      </c>
      <c r="Z13" s="137">
        <f t="shared" si="2"/>
        <v>0</v>
      </c>
      <c r="AA13" s="137">
        <f t="shared" si="2"/>
        <v>0</v>
      </c>
      <c r="AB13" s="137">
        <f t="shared" si="2"/>
        <v>0</v>
      </c>
      <c r="AC13" s="136">
        <f>SUM(U13:AB13)</f>
        <v>3914226.957645955</v>
      </c>
      <c r="AD13" s="138">
        <v>0.44</v>
      </c>
    </row>
    <row r="14" spans="1:30" s="99" customFormat="1" ht="14.25" customHeight="1" x14ac:dyDescent="0.2">
      <c r="B14" s="107"/>
      <c r="C14" s="132" t="s">
        <v>100</v>
      </c>
      <c r="D14" s="109"/>
      <c r="E14" s="102">
        <f t="shared" ref="E14:E17" si="3">SUM(U14:AB14)</f>
        <v>0</v>
      </c>
      <c r="F14" s="96"/>
      <c r="G14" s="133"/>
      <c r="H14" s="134"/>
      <c r="I14" s="134">
        <v>412453</v>
      </c>
      <c r="J14" s="134">
        <v>0</v>
      </c>
      <c r="K14" s="134">
        <v>0</v>
      </c>
      <c r="L14" s="134">
        <v>0</v>
      </c>
      <c r="M14" s="139">
        <v>0</v>
      </c>
      <c r="N14" s="139">
        <v>0</v>
      </c>
      <c r="O14" s="139">
        <v>0</v>
      </c>
      <c r="P14" s="139">
        <v>0</v>
      </c>
      <c r="Q14" s="139"/>
      <c r="R14" s="140"/>
      <c r="S14" s="141">
        <f t="shared" ref="S14:S43" si="4">SUM(K14:R14)</f>
        <v>0</v>
      </c>
      <c r="T14" s="96"/>
      <c r="U14" s="142">
        <f t="shared" si="2"/>
        <v>0</v>
      </c>
      <c r="V14" s="142">
        <f t="shared" si="2"/>
        <v>0</v>
      </c>
      <c r="W14" s="142">
        <f t="shared" si="2"/>
        <v>0</v>
      </c>
      <c r="X14" s="142">
        <f t="shared" si="2"/>
        <v>0</v>
      </c>
      <c r="Y14" s="142">
        <f t="shared" si="2"/>
        <v>0</v>
      </c>
      <c r="Z14" s="142">
        <f t="shared" si="2"/>
        <v>0</v>
      </c>
      <c r="AA14" s="142">
        <f t="shared" si="2"/>
        <v>0</v>
      </c>
      <c r="AB14" s="142">
        <f t="shared" si="2"/>
        <v>0</v>
      </c>
      <c r="AC14" s="143">
        <f>SUM(U14:AB14)</f>
        <v>0</v>
      </c>
      <c r="AD14" s="138"/>
    </row>
    <row r="15" spans="1:30" s="99" customFormat="1" ht="14.25" customHeight="1" x14ac:dyDescent="0.2">
      <c r="B15" s="107"/>
      <c r="C15" s="132" t="s">
        <v>101</v>
      </c>
      <c r="D15" s="109"/>
      <c r="E15" s="102">
        <f t="shared" si="3"/>
        <v>2597820.1712840553</v>
      </c>
      <c r="F15" s="96"/>
      <c r="G15" s="133"/>
      <c r="H15" s="134"/>
      <c r="I15" s="134"/>
      <c r="J15" s="134">
        <v>0</v>
      </c>
      <c r="K15" s="134">
        <v>0</v>
      </c>
      <c r="L15" s="134">
        <v>0</v>
      </c>
      <c r="M15" s="139">
        <v>0</v>
      </c>
      <c r="N15" s="139">
        <v>840473.70386749983</v>
      </c>
      <c r="O15" s="139">
        <v>865687.91498352494</v>
      </c>
      <c r="P15" s="139">
        <v>891658.55243303068</v>
      </c>
      <c r="Q15" s="139"/>
      <c r="R15" s="144"/>
      <c r="S15" s="141">
        <f t="shared" si="4"/>
        <v>2597820.1712840553</v>
      </c>
      <c r="T15" s="96"/>
      <c r="U15" s="142">
        <f t="shared" si="2"/>
        <v>0</v>
      </c>
      <c r="V15" s="142">
        <f t="shared" si="2"/>
        <v>0</v>
      </c>
      <c r="W15" s="142">
        <f t="shared" si="2"/>
        <v>0</v>
      </c>
      <c r="X15" s="142">
        <f t="shared" si="2"/>
        <v>840473.70386749983</v>
      </c>
      <c r="Y15" s="142">
        <f t="shared" si="2"/>
        <v>865687.91498352494</v>
      </c>
      <c r="Z15" s="142">
        <f t="shared" si="2"/>
        <v>891658.55243303068</v>
      </c>
      <c r="AA15" s="142">
        <f t="shared" si="2"/>
        <v>0</v>
      </c>
      <c r="AB15" s="142">
        <f t="shared" si="2"/>
        <v>0</v>
      </c>
      <c r="AC15" s="143">
        <f t="shared" ref="AC15:AC17" si="5">SUM(U15:AB15)</f>
        <v>2597820.1712840553</v>
      </c>
      <c r="AD15" s="138">
        <v>0.97</v>
      </c>
    </row>
    <row r="16" spans="1:30" s="99" customFormat="1" ht="14.25" customHeight="1" x14ac:dyDescent="0.2">
      <c r="B16" s="107"/>
      <c r="C16" s="132" t="s">
        <v>102</v>
      </c>
      <c r="D16" s="109"/>
      <c r="E16" s="102">
        <f t="shared" si="3"/>
        <v>1551299.8050000002</v>
      </c>
      <c r="F16" s="96"/>
      <c r="G16" s="133"/>
      <c r="H16" s="134"/>
      <c r="I16" s="134"/>
      <c r="J16" s="134">
        <v>0</v>
      </c>
      <c r="K16" s="134">
        <v>770000</v>
      </c>
      <c r="L16" s="134">
        <v>781299.80500000005</v>
      </c>
      <c r="M16" s="134">
        <v>0</v>
      </c>
      <c r="N16" s="134">
        <v>0</v>
      </c>
      <c r="O16" s="134">
        <v>0</v>
      </c>
      <c r="P16" s="134">
        <v>0</v>
      </c>
      <c r="Q16" s="134"/>
      <c r="R16" s="145"/>
      <c r="S16" s="141">
        <f t="shared" si="4"/>
        <v>1551299.8050000002</v>
      </c>
      <c r="T16" s="96"/>
      <c r="U16" s="142">
        <f t="shared" si="2"/>
        <v>770000</v>
      </c>
      <c r="V16" s="142">
        <f t="shared" si="2"/>
        <v>781299.80500000005</v>
      </c>
      <c r="W16" s="142">
        <f t="shared" si="2"/>
        <v>0</v>
      </c>
      <c r="X16" s="142">
        <f t="shared" si="2"/>
        <v>0</v>
      </c>
      <c r="Y16" s="142">
        <f t="shared" si="2"/>
        <v>0</v>
      </c>
      <c r="Z16" s="142">
        <f t="shared" si="2"/>
        <v>0</v>
      </c>
      <c r="AA16" s="142">
        <f t="shared" si="2"/>
        <v>0</v>
      </c>
      <c r="AB16" s="142">
        <f t="shared" si="2"/>
        <v>0</v>
      </c>
      <c r="AC16" s="143">
        <f t="shared" si="5"/>
        <v>1551299.8050000002</v>
      </c>
      <c r="AD16" s="138">
        <v>0.97</v>
      </c>
    </row>
    <row r="17" spans="2:30" s="99" customFormat="1" ht="14.25" customHeight="1" x14ac:dyDescent="0.2">
      <c r="B17" s="107"/>
      <c r="C17" s="132" t="s">
        <v>103</v>
      </c>
      <c r="D17" s="109"/>
      <c r="E17" s="102">
        <f t="shared" si="3"/>
        <v>2006839.271654</v>
      </c>
      <c r="F17" s="96"/>
      <c r="G17" s="133"/>
      <c r="H17" s="134"/>
      <c r="I17" s="134">
        <v>236</v>
      </c>
      <c r="J17" s="134">
        <v>254398</v>
      </c>
      <c r="K17" s="134">
        <v>531000</v>
      </c>
      <c r="L17" s="134">
        <v>1033064.1058</v>
      </c>
      <c r="M17" s="134">
        <v>442775.16585399996</v>
      </c>
      <c r="N17" s="134">
        <v>0</v>
      </c>
      <c r="O17" s="134">
        <v>0</v>
      </c>
      <c r="P17" s="134">
        <v>0</v>
      </c>
      <c r="Q17" s="134"/>
      <c r="R17" s="145"/>
      <c r="S17" s="141">
        <f t="shared" si="4"/>
        <v>2006839.271654</v>
      </c>
      <c r="T17" s="96"/>
      <c r="U17" s="142">
        <f t="shared" si="2"/>
        <v>531000</v>
      </c>
      <c r="V17" s="142">
        <f t="shared" si="2"/>
        <v>1033064.1058</v>
      </c>
      <c r="W17" s="142">
        <f t="shared" si="2"/>
        <v>442775.16585399996</v>
      </c>
      <c r="X17" s="142">
        <f t="shared" si="2"/>
        <v>0</v>
      </c>
      <c r="Y17" s="142">
        <f t="shared" si="2"/>
        <v>0</v>
      </c>
      <c r="Z17" s="142">
        <f t="shared" si="2"/>
        <v>0</v>
      </c>
      <c r="AA17" s="142">
        <f t="shared" si="2"/>
        <v>0</v>
      </c>
      <c r="AB17" s="142">
        <f t="shared" si="2"/>
        <v>0</v>
      </c>
      <c r="AC17" s="143">
        <f t="shared" si="5"/>
        <v>2006839.271654</v>
      </c>
      <c r="AD17" s="138">
        <v>0.34</v>
      </c>
    </row>
    <row r="18" spans="2:30" s="99" customFormat="1" ht="14.25" customHeight="1" x14ac:dyDescent="0.2">
      <c r="B18" s="107"/>
      <c r="C18" s="132" t="s">
        <v>82</v>
      </c>
      <c r="D18" s="109"/>
      <c r="E18" s="102">
        <f>SUM(U18:AB18)</f>
        <v>413142.094599034</v>
      </c>
      <c r="F18" s="96"/>
      <c r="G18" s="133"/>
      <c r="H18" s="134"/>
      <c r="I18" s="134"/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413142.094599034</v>
      </c>
      <c r="P18" s="134">
        <v>0</v>
      </c>
      <c r="Q18" s="134"/>
      <c r="R18" s="145"/>
      <c r="S18" s="141">
        <f t="shared" si="4"/>
        <v>413142.094599034</v>
      </c>
      <c r="T18" s="96"/>
      <c r="U18" s="142">
        <f t="shared" si="2"/>
        <v>0</v>
      </c>
      <c r="V18" s="142">
        <f t="shared" si="2"/>
        <v>0</v>
      </c>
      <c r="W18" s="142">
        <f t="shared" si="2"/>
        <v>0</v>
      </c>
      <c r="X18" s="142">
        <f t="shared" si="2"/>
        <v>0</v>
      </c>
      <c r="Y18" s="142">
        <f t="shared" si="2"/>
        <v>413142.094599034</v>
      </c>
      <c r="Z18" s="142">
        <f t="shared" si="2"/>
        <v>0</v>
      </c>
      <c r="AA18" s="142">
        <f t="shared" si="2"/>
        <v>0</v>
      </c>
      <c r="AB18" s="142">
        <f t="shared" si="2"/>
        <v>0</v>
      </c>
      <c r="AC18" s="143">
        <f>SUM(U18:AB18)</f>
        <v>413142.094599034</v>
      </c>
      <c r="AD18" s="138">
        <v>0.97</v>
      </c>
    </row>
    <row r="19" spans="2:30" s="99" customFormat="1" ht="14.25" customHeight="1" x14ac:dyDescent="0.2">
      <c r="B19" s="107"/>
      <c r="C19" s="132" t="s">
        <v>104</v>
      </c>
      <c r="D19" s="109"/>
      <c r="E19" s="102">
        <f t="shared" ref="E19:E43" si="6">SUM(U19:AB19)</f>
        <v>465803.58400000003</v>
      </c>
      <c r="F19" s="96"/>
      <c r="G19" s="133"/>
      <c r="H19" s="134"/>
      <c r="I19" s="134"/>
      <c r="J19" s="134">
        <v>0</v>
      </c>
      <c r="K19" s="134">
        <v>256000</v>
      </c>
      <c r="L19" s="134">
        <v>209803.584</v>
      </c>
      <c r="M19" s="134">
        <v>0</v>
      </c>
      <c r="N19" s="134">
        <v>0</v>
      </c>
      <c r="O19" s="134">
        <v>0</v>
      </c>
      <c r="P19" s="134">
        <v>0</v>
      </c>
      <c r="Q19" s="134"/>
      <c r="R19" s="145"/>
      <c r="S19" s="141">
        <f t="shared" si="4"/>
        <v>465803.58400000003</v>
      </c>
      <c r="T19" s="96"/>
      <c r="U19" s="142">
        <f t="shared" si="2"/>
        <v>256000</v>
      </c>
      <c r="V19" s="142">
        <f t="shared" si="2"/>
        <v>209803.584</v>
      </c>
      <c r="W19" s="142">
        <f t="shared" si="2"/>
        <v>0</v>
      </c>
      <c r="X19" s="142">
        <f t="shared" si="2"/>
        <v>0</v>
      </c>
      <c r="Y19" s="142">
        <f t="shared" si="2"/>
        <v>0</v>
      </c>
      <c r="Z19" s="142">
        <f t="shared" si="2"/>
        <v>0</v>
      </c>
      <c r="AA19" s="142">
        <f t="shared" si="2"/>
        <v>0</v>
      </c>
      <c r="AB19" s="142">
        <f t="shared" si="2"/>
        <v>0</v>
      </c>
      <c r="AC19" s="143">
        <f t="shared" ref="AC19:AC43" si="7">SUM(U19:AB19)</f>
        <v>465803.58400000003</v>
      </c>
      <c r="AD19" s="138">
        <v>0.97</v>
      </c>
    </row>
    <row r="20" spans="2:30" s="99" customFormat="1" ht="14.25" customHeight="1" x14ac:dyDescent="0.2">
      <c r="B20" s="107"/>
      <c r="C20" s="132" t="s">
        <v>105</v>
      </c>
      <c r="D20" s="109"/>
      <c r="E20" s="102">
        <f t="shared" si="6"/>
        <v>673000</v>
      </c>
      <c r="F20" s="96"/>
      <c r="G20" s="133"/>
      <c r="H20" s="134"/>
      <c r="I20" s="134">
        <v>275</v>
      </c>
      <c r="J20" s="134">
        <v>55285</v>
      </c>
      <c r="K20" s="134">
        <v>673000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/>
      <c r="R20" s="145"/>
      <c r="S20" s="141">
        <f t="shared" si="4"/>
        <v>673000</v>
      </c>
      <c r="T20" s="96"/>
      <c r="U20" s="142">
        <f t="shared" si="2"/>
        <v>673000</v>
      </c>
      <c r="V20" s="142">
        <f t="shared" si="2"/>
        <v>0</v>
      </c>
      <c r="W20" s="142">
        <f t="shared" si="2"/>
        <v>0</v>
      </c>
      <c r="X20" s="142">
        <f t="shared" si="2"/>
        <v>0</v>
      </c>
      <c r="Y20" s="142">
        <f t="shared" si="2"/>
        <v>0</v>
      </c>
      <c r="Z20" s="142">
        <f t="shared" si="2"/>
        <v>0</v>
      </c>
      <c r="AA20" s="142">
        <f t="shared" si="2"/>
        <v>0</v>
      </c>
      <c r="AB20" s="142">
        <f t="shared" si="2"/>
        <v>0</v>
      </c>
      <c r="AC20" s="143">
        <f t="shared" si="7"/>
        <v>673000</v>
      </c>
      <c r="AD20" s="138">
        <v>1</v>
      </c>
    </row>
    <row r="21" spans="2:30" s="99" customFormat="1" ht="14.25" customHeight="1" x14ac:dyDescent="0.2">
      <c r="B21" s="107"/>
      <c r="C21" s="132" t="s">
        <v>83</v>
      </c>
      <c r="D21" s="109"/>
      <c r="E21" s="102">
        <f t="shared" si="6"/>
        <v>200000</v>
      </c>
      <c r="F21" s="96"/>
      <c r="G21" s="133"/>
      <c r="H21" s="134"/>
      <c r="I21" s="134"/>
      <c r="J21" s="134">
        <v>0</v>
      </c>
      <c r="K21" s="134">
        <v>200000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/>
      <c r="R21" s="145"/>
      <c r="S21" s="141">
        <f t="shared" si="4"/>
        <v>200000</v>
      </c>
      <c r="T21" s="96"/>
      <c r="U21" s="142">
        <f t="shared" si="2"/>
        <v>200000</v>
      </c>
      <c r="V21" s="142">
        <f t="shared" si="2"/>
        <v>0</v>
      </c>
      <c r="W21" s="142">
        <f t="shared" si="2"/>
        <v>0</v>
      </c>
      <c r="X21" s="142">
        <f t="shared" si="2"/>
        <v>0</v>
      </c>
      <c r="Y21" s="142">
        <f t="shared" si="2"/>
        <v>0</v>
      </c>
      <c r="Z21" s="142">
        <f t="shared" si="2"/>
        <v>0</v>
      </c>
      <c r="AA21" s="142">
        <f t="shared" si="2"/>
        <v>0</v>
      </c>
      <c r="AB21" s="142">
        <f t="shared" si="2"/>
        <v>0</v>
      </c>
      <c r="AC21" s="143">
        <f t="shared" si="7"/>
        <v>200000</v>
      </c>
      <c r="AD21" s="138">
        <v>0.44</v>
      </c>
    </row>
    <row r="22" spans="2:30" s="99" customFormat="1" ht="14.25" customHeight="1" x14ac:dyDescent="0.2">
      <c r="B22" s="107"/>
      <c r="C22" s="132" t="s">
        <v>106</v>
      </c>
      <c r="D22" s="109"/>
      <c r="E22" s="102">
        <f t="shared" si="6"/>
        <v>368000</v>
      </c>
      <c r="F22" s="96"/>
      <c r="G22" s="133"/>
      <c r="H22" s="134"/>
      <c r="I22" s="134">
        <v>4091</v>
      </c>
      <c r="J22" s="134"/>
      <c r="K22" s="134">
        <v>368000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/>
      <c r="R22" s="145"/>
      <c r="S22" s="141">
        <f t="shared" si="4"/>
        <v>368000</v>
      </c>
      <c r="T22" s="96"/>
      <c r="U22" s="142">
        <f t="shared" si="2"/>
        <v>368000</v>
      </c>
      <c r="V22" s="142">
        <f t="shared" si="2"/>
        <v>0</v>
      </c>
      <c r="W22" s="142">
        <f t="shared" si="2"/>
        <v>0</v>
      </c>
      <c r="X22" s="142">
        <f t="shared" si="2"/>
        <v>0</v>
      </c>
      <c r="Y22" s="142">
        <f t="shared" si="2"/>
        <v>0</v>
      </c>
      <c r="Z22" s="142">
        <f t="shared" si="2"/>
        <v>0</v>
      </c>
      <c r="AA22" s="142">
        <f t="shared" si="2"/>
        <v>0</v>
      </c>
      <c r="AB22" s="142">
        <f t="shared" si="2"/>
        <v>0</v>
      </c>
      <c r="AC22" s="143">
        <f t="shared" si="7"/>
        <v>368000</v>
      </c>
      <c r="AD22" s="138">
        <v>0.1</v>
      </c>
    </row>
    <row r="23" spans="2:30" s="99" customFormat="1" ht="14.25" customHeight="1" x14ac:dyDescent="0.2">
      <c r="B23" s="107"/>
      <c r="C23" s="132" t="s">
        <v>84</v>
      </c>
      <c r="D23" s="109"/>
      <c r="E23" s="102" t="e">
        <f t="shared" si="6"/>
        <v>#NAME?</v>
      </c>
      <c r="F23" s="96"/>
      <c r="G23" s="174" t="e">
        <f>[1]Dashboard!Capital_Costs</f>
        <v>#NAME?</v>
      </c>
      <c r="H23" s="134"/>
      <c r="I23" s="134"/>
      <c r="J23" s="134">
        <v>0</v>
      </c>
      <c r="K23" s="134">
        <v>300000</v>
      </c>
      <c r="L23" s="134">
        <v>0</v>
      </c>
      <c r="M23" s="134">
        <v>200000</v>
      </c>
      <c r="N23" s="134">
        <v>200000</v>
      </c>
      <c r="O23" s="134">
        <v>200000</v>
      </c>
      <c r="P23" s="134">
        <v>200000</v>
      </c>
      <c r="Q23" s="134">
        <v>200000</v>
      </c>
      <c r="R23" s="145">
        <v>200000</v>
      </c>
      <c r="S23" s="141">
        <f t="shared" si="4"/>
        <v>1500000</v>
      </c>
      <c r="T23" s="96"/>
      <c r="U23" s="142" t="e">
        <f t="shared" si="2"/>
        <v>#NAME?</v>
      </c>
      <c r="V23" s="142" t="e">
        <f t="shared" si="2"/>
        <v>#NAME?</v>
      </c>
      <c r="W23" s="142" t="e">
        <f t="shared" si="2"/>
        <v>#NAME?</v>
      </c>
      <c r="X23" s="142" t="e">
        <f t="shared" si="2"/>
        <v>#NAME?</v>
      </c>
      <c r="Y23" s="142" t="e">
        <f t="shared" si="2"/>
        <v>#NAME?</v>
      </c>
      <c r="Z23" s="142" t="e">
        <f t="shared" si="2"/>
        <v>#NAME?</v>
      </c>
      <c r="AA23" s="142" t="e">
        <f t="shared" si="2"/>
        <v>#NAME?</v>
      </c>
      <c r="AB23" s="142" t="e">
        <f t="shared" si="2"/>
        <v>#NAME?</v>
      </c>
      <c r="AC23" s="143" t="e">
        <f t="shared" si="7"/>
        <v>#NAME?</v>
      </c>
      <c r="AD23" s="138">
        <v>0</v>
      </c>
    </row>
    <row r="24" spans="2:30" s="99" customFormat="1" ht="14.25" customHeight="1" x14ac:dyDescent="0.2">
      <c r="B24" s="107"/>
      <c r="C24" s="132" t="s">
        <v>85</v>
      </c>
      <c r="D24" s="109"/>
      <c r="E24" s="102">
        <f t="shared" si="6"/>
        <v>185000</v>
      </c>
      <c r="F24" s="96"/>
      <c r="G24" s="174"/>
      <c r="H24" s="134"/>
      <c r="I24" s="134"/>
      <c r="J24" s="134">
        <v>54745</v>
      </c>
      <c r="K24" s="134">
        <v>185000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/>
      <c r="R24" s="145"/>
      <c r="S24" s="141">
        <f t="shared" si="4"/>
        <v>185000</v>
      </c>
      <c r="T24" s="96"/>
      <c r="U24" s="142">
        <f t="shared" si="2"/>
        <v>185000</v>
      </c>
      <c r="V24" s="142">
        <f t="shared" si="2"/>
        <v>0</v>
      </c>
      <c r="W24" s="142">
        <f t="shared" si="2"/>
        <v>0</v>
      </c>
      <c r="X24" s="142">
        <f t="shared" si="2"/>
        <v>0</v>
      </c>
      <c r="Y24" s="142">
        <f t="shared" si="2"/>
        <v>0</v>
      </c>
      <c r="Z24" s="142">
        <f t="shared" si="2"/>
        <v>0</v>
      </c>
      <c r="AA24" s="142">
        <f t="shared" si="2"/>
        <v>0</v>
      </c>
      <c r="AB24" s="142">
        <f t="shared" si="2"/>
        <v>0</v>
      </c>
      <c r="AC24" s="143">
        <f t="shared" si="7"/>
        <v>185000</v>
      </c>
      <c r="AD24" s="138">
        <v>0.44</v>
      </c>
    </row>
    <row r="25" spans="2:30" s="99" customFormat="1" ht="14.25" hidden="1" customHeight="1" outlineLevel="1" x14ac:dyDescent="0.2">
      <c r="B25" s="107"/>
      <c r="C25" s="132" t="s">
        <v>86</v>
      </c>
      <c r="D25" s="109"/>
      <c r="E25" s="102" t="e">
        <f t="shared" si="6"/>
        <v>#NAME?</v>
      </c>
      <c r="F25" s="96"/>
      <c r="G25" s="174" t="e">
        <f>[1]Dashboard!Capital_Costs</f>
        <v>#NAME?</v>
      </c>
      <c r="H25" s="134"/>
      <c r="I25" s="134"/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/>
      <c r="R25" s="145"/>
      <c r="S25" s="141">
        <f t="shared" si="4"/>
        <v>0</v>
      </c>
      <c r="T25" s="96"/>
      <c r="U25" s="142" t="e">
        <f t="shared" si="2"/>
        <v>#NAME?</v>
      </c>
      <c r="V25" s="142" t="e">
        <f t="shared" si="2"/>
        <v>#NAME?</v>
      </c>
      <c r="W25" s="142" t="e">
        <f t="shared" si="2"/>
        <v>#NAME?</v>
      </c>
      <c r="X25" s="142" t="e">
        <f t="shared" si="2"/>
        <v>#NAME?</v>
      </c>
      <c r="Y25" s="142" t="e">
        <f t="shared" si="2"/>
        <v>#NAME?</v>
      </c>
      <c r="Z25" s="142" t="e">
        <f t="shared" si="2"/>
        <v>#NAME?</v>
      </c>
      <c r="AA25" s="142" t="e">
        <f t="shared" si="2"/>
        <v>#NAME?</v>
      </c>
      <c r="AB25" s="142" t="e">
        <f t="shared" si="2"/>
        <v>#NAME?</v>
      </c>
      <c r="AC25" s="143" t="e">
        <f t="shared" si="7"/>
        <v>#NAME?</v>
      </c>
      <c r="AD25" s="138">
        <v>0.44</v>
      </c>
    </row>
    <row r="26" spans="2:30" s="99" customFormat="1" ht="14.25" customHeight="1" collapsed="1" x14ac:dyDescent="0.2">
      <c r="B26" s="107"/>
      <c r="C26" s="132" t="s">
        <v>107</v>
      </c>
      <c r="D26" s="109"/>
      <c r="E26" s="102">
        <f t="shared" si="6"/>
        <v>30000</v>
      </c>
      <c r="F26" s="96"/>
      <c r="G26" s="174"/>
      <c r="H26" s="134"/>
      <c r="I26" s="134"/>
      <c r="J26" s="134">
        <v>47547</v>
      </c>
      <c r="K26" s="134">
        <v>30000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/>
      <c r="R26" s="145"/>
      <c r="S26" s="141">
        <f t="shared" si="4"/>
        <v>30000</v>
      </c>
      <c r="T26" s="96"/>
      <c r="U26" s="142">
        <f t="shared" si="2"/>
        <v>30000</v>
      </c>
      <c r="V26" s="142">
        <f t="shared" si="2"/>
        <v>0</v>
      </c>
      <c r="W26" s="142">
        <f t="shared" si="2"/>
        <v>0</v>
      </c>
      <c r="X26" s="142">
        <f t="shared" si="2"/>
        <v>0</v>
      </c>
      <c r="Y26" s="142">
        <f t="shared" si="2"/>
        <v>0</v>
      </c>
      <c r="Z26" s="142">
        <f t="shared" si="2"/>
        <v>0</v>
      </c>
      <c r="AA26" s="142">
        <f t="shared" si="2"/>
        <v>0</v>
      </c>
      <c r="AB26" s="142">
        <f t="shared" si="2"/>
        <v>0</v>
      </c>
      <c r="AC26" s="143">
        <f t="shared" si="7"/>
        <v>30000</v>
      </c>
      <c r="AD26" s="138">
        <v>0.44</v>
      </c>
    </row>
    <row r="27" spans="2:30" s="99" customFormat="1" ht="14.25" customHeight="1" x14ac:dyDescent="0.2">
      <c r="B27" s="107"/>
      <c r="C27" s="132" t="s">
        <v>87</v>
      </c>
      <c r="D27" s="109"/>
      <c r="E27" s="102" t="e">
        <f t="shared" si="6"/>
        <v>#NAME?</v>
      </c>
      <c r="F27" s="96"/>
      <c r="G27" s="174" t="e">
        <f>[1]Dashboard!Capital_Costs</f>
        <v>#NAME?</v>
      </c>
      <c r="H27" s="134"/>
      <c r="I27" s="134">
        <v>6447</v>
      </c>
      <c r="J27" s="134">
        <v>0</v>
      </c>
      <c r="K27" s="134">
        <v>50000</v>
      </c>
      <c r="L27" s="134">
        <v>0</v>
      </c>
      <c r="M27" s="134">
        <v>0</v>
      </c>
      <c r="N27" s="134">
        <v>200000</v>
      </c>
      <c r="O27" s="134">
        <v>0</v>
      </c>
      <c r="P27" s="134">
        <v>0</v>
      </c>
      <c r="Q27" s="134"/>
      <c r="R27" s="145"/>
      <c r="S27" s="141">
        <f t="shared" si="4"/>
        <v>250000</v>
      </c>
      <c r="T27" s="96"/>
      <c r="U27" s="142" t="e">
        <f t="shared" si="2"/>
        <v>#NAME?</v>
      </c>
      <c r="V27" s="142" t="e">
        <f t="shared" si="2"/>
        <v>#NAME?</v>
      </c>
      <c r="W27" s="142" t="e">
        <f t="shared" si="2"/>
        <v>#NAME?</v>
      </c>
      <c r="X27" s="142" t="e">
        <f t="shared" si="2"/>
        <v>#NAME?</v>
      </c>
      <c r="Y27" s="142" t="e">
        <f t="shared" si="2"/>
        <v>#NAME?</v>
      </c>
      <c r="Z27" s="142" t="e">
        <f t="shared" si="2"/>
        <v>#NAME?</v>
      </c>
      <c r="AA27" s="142" t="e">
        <f t="shared" si="2"/>
        <v>#NAME?</v>
      </c>
      <c r="AB27" s="142" t="e">
        <f t="shared" si="2"/>
        <v>#NAME?</v>
      </c>
      <c r="AC27" s="143" t="e">
        <f t="shared" si="7"/>
        <v>#NAME?</v>
      </c>
      <c r="AD27" s="138">
        <v>0.44</v>
      </c>
    </row>
    <row r="28" spans="2:30" s="99" customFormat="1" ht="14.25" customHeight="1" x14ac:dyDescent="0.2">
      <c r="B28" s="107"/>
      <c r="C28" s="132" t="s">
        <v>88</v>
      </c>
      <c r="D28" s="109"/>
      <c r="E28" s="102" t="e">
        <f t="shared" si="6"/>
        <v>#NAME?</v>
      </c>
      <c r="F28" s="96"/>
      <c r="G28" s="174" t="e">
        <f>[1]Dashboard!Capital_Costs</f>
        <v>#NAME?</v>
      </c>
      <c r="H28" s="134"/>
      <c r="I28" s="134"/>
      <c r="J28" s="134">
        <v>0</v>
      </c>
      <c r="K28" s="134">
        <v>1060900</v>
      </c>
      <c r="L28" s="134">
        <v>0</v>
      </c>
      <c r="M28" s="134">
        <v>0</v>
      </c>
      <c r="N28" s="134">
        <v>0</v>
      </c>
      <c r="O28" s="134">
        <v>522397.87973143748</v>
      </c>
      <c r="P28" s="134">
        <v>538069.81612338067</v>
      </c>
      <c r="Q28" s="134"/>
      <c r="R28" s="145"/>
      <c r="S28" s="141">
        <f t="shared" si="4"/>
        <v>2121367.695854818</v>
      </c>
      <c r="T28" s="96"/>
      <c r="U28" s="142" t="e">
        <f t="shared" si="2"/>
        <v>#NAME?</v>
      </c>
      <c r="V28" s="142" t="e">
        <f t="shared" si="2"/>
        <v>#NAME?</v>
      </c>
      <c r="W28" s="142" t="e">
        <f t="shared" si="2"/>
        <v>#NAME?</v>
      </c>
      <c r="X28" s="142" t="e">
        <f t="shared" si="2"/>
        <v>#NAME?</v>
      </c>
      <c r="Y28" s="142" t="e">
        <f t="shared" si="2"/>
        <v>#NAME?</v>
      </c>
      <c r="Z28" s="142" t="e">
        <f t="shared" si="2"/>
        <v>#NAME?</v>
      </c>
      <c r="AA28" s="142" t="e">
        <f t="shared" si="2"/>
        <v>#NAME?</v>
      </c>
      <c r="AB28" s="142" t="e">
        <f t="shared" si="2"/>
        <v>#NAME?</v>
      </c>
      <c r="AC28" s="143" t="e">
        <f t="shared" si="7"/>
        <v>#NAME?</v>
      </c>
      <c r="AD28" s="138">
        <v>1</v>
      </c>
    </row>
    <row r="29" spans="2:30" s="99" customFormat="1" ht="14.25" customHeight="1" x14ac:dyDescent="0.2">
      <c r="B29" s="107"/>
      <c r="C29" s="132" t="s">
        <v>89</v>
      </c>
      <c r="D29" s="109"/>
      <c r="E29" s="102">
        <f>SUM(U29:AB29)</f>
        <v>67550.197686</v>
      </c>
      <c r="F29" s="96"/>
      <c r="G29" s="174"/>
      <c r="H29" s="134"/>
      <c r="I29" s="134"/>
      <c r="J29" s="134"/>
      <c r="K29" s="134"/>
      <c r="L29" s="134">
        <v>21854.54</v>
      </c>
      <c r="M29" s="134">
        <v>22510.176199999998</v>
      </c>
      <c r="N29" s="134">
        <v>23185.481485999997</v>
      </c>
      <c r="O29" s="134">
        <v>0</v>
      </c>
      <c r="P29" s="134">
        <v>0</v>
      </c>
      <c r="Q29" s="134"/>
      <c r="R29" s="145"/>
      <c r="S29" s="141">
        <f t="shared" si="4"/>
        <v>67550.197686</v>
      </c>
      <c r="T29" s="96"/>
      <c r="U29" s="142">
        <f t="shared" ref="U29:AB43" si="8">K29*(1+$G29)^U$11</f>
        <v>0</v>
      </c>
      <c r="V29" s="142">
        <f t="shared" si="8"/>
        <v>21854.54</v>
      </c>
      <c r="W29" s="142">
        <f t="shared" si="8"/>
        <v>22510.176199999998</v>
      </c>
      <c r="X29" s="142">
        <f t="shared" si="8"/>
        <v>23185.481485999997</v>
      </c>
      <c r="Y29" s="142">
        <f t="shared" si="8"/>
        <v>0</v>
      </c>
      <c r="Z29" s="142">
        <f t="shared" si="8"/>
        <v>0</v>
      </c>
      <c r="AA29" s="142">
        <f t="shared" si="8"/>
        <v>0</v>
      </c>
      <c r="AB29" s="142">
        <f t="shared" si="8"/>
        <v>0</v>
      </c>
      <c r="AC29" s="143">
        <f t="shared" si="7"/>
        <v>67550.197686</v>
      </c>
      <c r="AD29" s="138">
        <v>0.44</v>
      </c>
    </row>
    <row r="30" spans="2:30" s="99" customFormat="1" ht="14.25" customHeight="1" x14ac:dyDescent="0.2">
      <c r="B30" s="107"/>
      <c r="C30" s="132" t="s">
        <v>90</v>
      </c>
      <c r="D30" s="109"/>
      <c r="E30" s="102" t="e">
        <f t="shared" si="6"/>
        <v>#NAME?</v>
      </c>
      <c r="F30" s="96"/>
      <c r="G30" s="174" t="e">
        <f>[1]Dashboard!Capital_Costs</f>
        <v>#NAME?</v>
      </c>
      <c r="H30" s="134"/>
      <c r="I30" s="134"/>
      <c r="J30" s="134">
        <v>0</v>
      </c>
      <c r="K30" s="134">
        <v>372000</v>
      </c>
      <c r="L30" s="134">
        <v>409772.625</v>
      </c>
      <c r="M30" s="134">
        <v>365790.36324999999</v>
      </c>
      <c r="N30" s="134">
        <v>28981.851857499994</v>
      </c>
      <c r="O30" s="134">
        <v>0</v>
      </c>
      <c r="P30" s="134">
        <v>0</v>
      </c>
      <c r="Q30" s="134"/>
      <c r="R30" s="145"/>
      <c r="S30" s="141">
        <f t="shared" si="4"/>
        <v>1176544.8401074999</v>
      </c>
      <c r="T30" s="96"/>
      <c r="U30" s="142" t="e">
        <f t="shared" si="8"/>
        <v>#NAME?</v>
      </c>
      <c r="V30" s="142" t="e">
        <f t="shared" si="8"/>
        <v>#NAME?</v>
      </c>
      <c r="W30" s="142" t="e">
        <f t="shared" si="8"/>
        <v>#NAME?</v>
      </c>
      <c r="X30" s="142" t="e">
        <f t="shared" si="8"/>
        <v>#NAME?</v>
      </c>
      <c r="Y30" s="142" t="e">
        <f t="shared" si="8"/>
        <v>#NAME?</v>
      </c>
      <c r="Z30" s="142" t="e">
        <f t="shared" si="8"/>
        <v>#NAME?</v>
      </c>
      <c r="AA30" s="142" t="e">
        <f t="shared" si="8"/>
        <v>#NAME?</v>
      </c>
      <c r="AB30" s="142" t="e">
        <f t="shared" si="8"/>
        <v>#NAME?</v>
      </c>
      <c r="AC30" s="143" t="e">
        <f t="shared" si="7"/>
        <v>#NAME?</v>
      </c>
      <c r="AD30" s="138">
        <v>0.44</v>
      </c>
    </row>
    <row r="31" spans="2:30" s="99" customFormat="1" ht="14.25" customHeight="1" x14ac:dyDescent="0.2">
      <c r="B31" s="107"/>
      <c r="C31" s="132" t="s">
        <v>91</v>
      </c>
      <c r="D31" s="109"/>
      <c r="E31" s="102" t="e">
        <f t="shared" si="6"/>
        <v>#NAME?</v>
      </c>
      <c r="F31" s="96"/>
      <c r="G31" s="174" t="e">
        <f>[1]Dashboard!Capital_Costs</f>
        <v>#NAME?</v>
      </c>
      <c r="H31" s="134"/>
      <c r="I31" s="134">
        <v>2163</v>
      </c>
      <c r="J31" s="134">
        <v>13627</v>
      </c>
      <c r="K31" s="134">
        <v>5000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/>
      <c r="R31" s="145"/>
      <c r="S31" s="141">
        <f t="shared" si="4"/>
        <v>5000</v>
      </c>
      <c r="T31" s="96"/>
      <c r="U31" s="142" t="e">
        <f t="shared" si="8"/>
        <v>#NAME?</v>
      </c>
      <c r="V31" s="142" t="e">
        <f t="shared" si="8"/>
        <v>#NAME?</v>
      </c>
      <c r="W31" s="142" t="e">
        <f t="shared" si="8"/>
        <v>#NAME?</v>
      </c>
      <c r="X31" s="142" t="e">
        <f t="shared" si="8"/>
        <v>#NAME?</v>
      </c>
      <c r="Y31" s="142" t="e">
        <f t="shared" si="8"/>
        <v>#NAME?</v>
      </c>
      <c r="Z31" s="142" t="e">
        <f t="shared" si="8"/>
        <v>#NAME?</v>
      </c>
      <c r="AA31" s="142" t="e">
        <f t="shared" si="8"/>
        <v>#NAME?</v>
      </c>
      <c r="AB31" s="142" t="e">
        <f t="shared" si="8"/>
        <v>#NAME?</v>
      </c>
      <c r="AC31" s="143" t="e">
        <f t="shared" si="7"/>
        <v>#NAME?</v>
      </c>
      <c r="AD31" s="138">
        <v>0.44</v>
      </c>
    </row>
    <row r="32" spans="2:30" s="99" customFormat="1" ht="14.25" customHeight="1" x14ac:dyDescent="0.2">
      <c r="B32" s="107"/>
      <c r="C32" s="132" t="s">
        <v>92</v>
      </c>
      <c r="D32" s="109"/>
      <c r="E32" s="102" t="e">
        <f t="shared" si="6"/>
        <v>#NAME?</v>
      </c>
      <c r="F32" s="96"/>
      <c r="G32" s="174" t="e">
        <f>[1]Dashboard!Capital_Costs</f>
        <v>#NAME?</v>
      </c>
      <c r="H32" s="134"/>
      <c r="I32" s="134"/>
      <c r="J32" s="134">
        <v>24118</v>
      </c>
      <c r="K32" s="134">
        <v>100000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/>
      <c r="R32" s="145"/>
      <c r="S32" s="141">
        <f t="shared" si="4"/>
        <v>100000</v>
      </c>
      <c r="T32" s="96"/>
      <c r="U32" s="142" t="e">
        <f t="shared" si="8"/>
        <v>#NAME?</v>
      </c>
      <c r="V32" s="142" t="e">
        <f t="shared" si="8"/>
        <v>#NAME?</v>
      </c>
      <c r="W32" s="142" t="e">
        <f t="shared" si="8"/>
        <v>#NAME?</v>
      </c>
      <c r="X32" s="142" t="e">
        <f t="shared" si="8"/>
        <v>#NAME?</v>
      </c>
      <c r="Y32" s="142" t="e">
        <f t="shared" si="8"/>
        <v>#NAME?</v>
      </c>
      <c r="Z32" s="142" t="e">
        <f t="shared" si="8"/>
        <v>#NAME?</v>
      </c>
      <c r="AA32" s="142" t="e">
        <f t="shared" si="8"/>
        <v>#NAME?</v>
      </c>
      <c r="AB32" s="142" t="e">
        <f t="shared" si="8"/>
        <v>#NAME?</v>
      </c>
      <c r="AC32" s="143" t="e">
        <f t="shared" si="7"/>
        <v>#NAME?</v>
      </c>
      <c r="AD32" s="138">
        <v>0</v>
      </c>
    </row>
    <row r="33" spans="2:30" s="99" customFormat="1" ht="14.25" customHeight="1" x14ac:dyDescent="0.2">
      <c r="B33" s="107"/>
      <c r="C33" s="132" t="s">
        <v>93</v>
      </c>
      <c r="D33" s="109"/>
      <c r="E33" s="102">
        <f t="shared" si="6"/>
        <v>100000</v>
      </c>
      <c r="F33" s="96"/>
      <c r="G33" s="174"/>
      <c r="H33" s="134"/>
      <c r="I33" s="134"/>
      <c r="J33" s="134">
        <v>0</v>
      </c>
      <c r="K33" s="134">
        <v>100000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/>
      <c r="R33" s="145"/>
      <c r="S33" s="141">
        <f t="shared" si="4"/>
        <v>100000</v>
      </c>
      <c r="T33" s="96"/>
      <c r="U33" s="142">
        <f t="shared" si="8"/>
        <v>100000</v>
      </c>
      <c r="V33" s="142">
        <f t="shared" si="8"/>
        <v>0</v>
      </c>
      <c r="W33" s="142">
        <f t="shared" si="8"/>
        <v>0</v>
      </c>
      <c r="X33" s="142">
        <f t="shared" si="8"/>
        <v>0</v>
      </c>
      <c r="Y33" s="142">
        <f t="shared" si="8"/>
        <v>0</v>
      </c>
      <c r="Z33" s="142">
        <f t="shared" si="8"/>
        <v>0</v>
      </c>
      <c r="AA33" s="142">
        <f t="shared" si="8"/>
        <v>0</v>
      </c>
      <c r="AB33" s="142">
        <f t="shared" si="8"/>
        <v>0</v>
      </c>
      <c r="AC33" s="143">
        <f t="shared" si="7"/>
        <v>100000</v>
      </c>
      <c r="AD33" s="138">
        <v>0</v>
      </c>
    </row>
    <row r="34" spans="2:30" s="99" customFormat="1" ht="14.25" customHeight="1" x14ac:dyDescent="0.2">
      <c r="B34" s="107"/>
      <c r="C34" s="132" t="s">
        <v>108</v>
      </c>
      <c r="D34" s="109"/>
      <c r="E34" s="102">
        <f t="shared" si="6"/>
        <v>163909.04999999999</v>
      </c>
      <c r="F34" s="96"/>
      <c r="G34" s="174"/>
      <c r="H34" s="134"/>
      <c r="I34" s="134"/>
      <c r="J34" s="134">
        <v>0</v>
      </c>
      <c r="K34" s="134">
        <v>0</v>
      </c>
      <c r="L34" s="134">
        <v>163909.04999999999</v>
      </c>
      <c r="M34" s="134">
        <v>0</v>
      </c>
      <c r="N34" s="134">
        <v>0</v>
      </c>
      <c r="O34" s="134">
        <v>0</v>
      </c>
      <c r="P34" s="134">
        <v>0</v>
      </c>
      <c r="Q34" s="134"/>
      <c r="R34" s="145"/>
      <c r="S34" s="141">
        <f t="shared" si="4"/>
        <v>163909.04999999999</v>
      </c>
      <c r="T34" s="96"/>
      <c r="U34" s="142">
        <f t="shared" si="8"/>
        <v>0</v>
      </c>
      <c r="V34" s="142">
        <f t="shared" si="8"/>
        <v>163909.04999999999</v>
      </c>
      <c r="W34" s="142">
        <f t="shared" si="8"/>
        <v>0</v>
      </c>
      <c r="X34" s="142">
        <f t="shared" si="8"/>
        <v>0</v>
      </c>
      <c r="Y34" s="142">
        <f t="shared" si="8"/>
        <v>0</v>
      </c>
      <c r="Z34" s="142">
        <f t="shared" si="8"/>
        <v>0</v>
      </c>
      <c r="AA34" s="142">
        <f t="shared" si="8"/>
        <v>0</v>
      </c>
      <c r="AB34" s="142">
        <f t="shared" si="8"/>
        <v>0</v>
      </c>
      <c r="AC34" s="143">
        <f t="shared" si="7"/>
        <v>163909.04999999999</v>
      </c>
      <c r="AD34" s="138">
        <v>0</v>
      </c>
    </row>
    <row r="35" spans="2:30" s="99" customFormat="1" ht="14.25" hidden="1" customHeight="1" outlineLevel="1" x14ac:dyDescent="0.2">
      <c r="B35" s="107"/>
      <c r="C35" s="132" t="s">
        <v>94</v>
      </c>
      <c r="D35" s="109"/>
      <c r="E35" s="102">
        <f t="shared" si="6"/>
        <v>0</v>
      </c>
      <c r="F35" s="96"/>
      <c r="G35" s="174"/>
      <c r="H35" s="134"/>
      <c r="I35" s="134"/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0</v>
      </c>
      <c r="P35" s="134">
        <v>0</v>
      </c>
      <c r="Q35" s="134"/>
      <c r="R35" s="145"/>
      <c r="S35" s="141">
        <f t="shared" si="4"/>
        <v>0</v>
      </c>
      <c r="T35" s="96"/>
      <c r="U35" s="142">
        <f t="shared" si="8"/>
        <v>0</v>
      </c>
      <c r="V35" s="142">
        <f t="shared" si="8"/>
        <v>0</v>
      </c>
      <c r="W35" s="142">
        <f t="shared" si="8"/>
        <v>0</v>
      </c>
      <c r="X35" s="142">
        <f t="shared" si="8"/>
        <v>0</v>
      </c>
      <c r="Y35" s="142">
        <f t="shared" si="8"/>
        <v>0</v>
      </c>
      <c r="Z35" s="142">
        <f t="shared" si="8"/>
        <v>0</v>
      </c>
      <c r="AA35" s="142">
        <f t="shared" si="8"/>
        <v>0</v>
      </c>
      <c r="AB35" s="142">
        <f t="shared" si="8"/>
        <v>0</v>
      </c>
      <c r="AC35" s="143">
        <f t="shared" si="7"/>
        <v>0</v>
      </c>
      <c r="AD35" s="138">
        <v>0</v>
      </c>
    </row>
    <row r="36" spans="2:30" s="99" customFormat="1" ht="14.25" customHeight="1" collapsed="1" x14ac:dyDescent="0.2">
      <c r="B36" s="107"/>
      <c r="C36" s="132" t="s">
        <v>109</v>
      </c>
      <c r="D36" s="109"/>
      <c r="E36" s="102">
        <f t="shared" si="6"/>
        <v>213000</v>
      </c>
      <c r="F36" s="96"/>
      <c r="G36" s="174"/>
      <c r="H36" s="134"/>
      <c r="I36" s="134"/>
      <c r="J36" s="134">
        <v>0</v>
      </c>
      <c r="K36" s="134">
        <v>213000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/>
      <c r="R36" s="145"/>
      <c r="S36" s="141">
        <f t="shared" si="4"/>
        <v>213000</v>
      </c>
      <c r="T36" s="96"/>
      <c r="U36" s="142">
        <f t="shared" si="8"/>
        <v>213000</v>
      </c>
      <c r="V36" s="142">
        <f t="shared" si="8"/>
        <v>0</v>
      </c>
      <c r="W36" s="142">
        <f t="shared" si="8"/>
        <v>0</v>
      </c>
      <c r="X36" s="142">
        <f t="shared" si="8"/>
        <v>0</v>
      </c>
      <c r="Y36" s="142">
        <f t="shared" si="8"/>
        <v>0</v>
      </c>
      <c r="Z36" s="142">
        <f t="shared" si="8"/>
        <v>0</v>
      </c>
      <c r="AA36" s="142">
        <f t="shared" si="8"/>
        <v>0</v>
      </c>
      <c r="AB36" s="142">
        <f t="shared" si="8"/>
        <v>0</v>
      </c>
      <c r="AC36" s="143">
        <f t="shared" si="7"/>
        <v>213000</v>
      </c>
      <c r="AD36" s="138">
        <v>0.44</v>
      </c>
    </row>
    <row r="37" spans="2:30" s="99" customFormat="1" ht="14.25" customHeight="1" x14ac:dyDescent="0.2">
      <c r="B37" s="107"/>
      <c r="C37" s="132" t="s">
        <v>110</v>
      </c>
      <c r="D37" s="109"/>
      <c r="E37" s="102" t="e">
        <f t="shared" si="6"/>
        <v>#NAME?</v>
      </c>
      <c r="F37" s="96"/>
      <c r="G37" s="174" t="e">
        <f>[1]Dashboard!Capital_Costs</f>
        <v>#NAME?</v>
      </c>
      <c r="H37" s="134"/>
      <c r="I37" s="134"/>
      <c r="J37" s="134">
        <v>0</v>
      </c>
      <c r="K37" s="134">
        <v>0</v>
      </c>
      <c r="L37" s="134">
        <v>218545.4</v>
      </c>
      <c r="M37" s="134">
        <v>0</v>
      </c>
      <c r="N37" s="134">
        <v>0</v>
      </c>
      <c r="O37" s="134">
        <v>0</v>
      </c>
      <c r="P37" s="134">
        <v>0</v>
      </c>
      <c r="Q37" s="134"/>
      <c r="R37" s="145"/>
      <c r="S37" s="141">
        <f t="shared" si="4"/>
        <v>218545.4</v>
      </c>
      <c r="T37" s="96"/>
      <c r="U37" s="142" t="e">
        <f t="shared" si="8"/>
        <v>#NAME?</v>
      </c>
      <c r="V37" s="142" t="e">
        <f t="shared" si="8"/>
        <v>#NAME?</v>
      </c>
      <c r="W37" s="142" t="e">
        <f t="shared" si="8"/>
        <v>#NAME?</v>
      </c>
      <c r="X37" s="142" t="e">
        <f t="shared" si="8"/>
        <v>#NAME?</v>
      </c>
      <c r="Y37" s="142" t="e">
        <f t="shared" si="8"/>
        <v>#NAME?</v>
      </c>
      <c r="Z37" s="142" t="e">
        <f t="shared" si="8"/>
        <v>#NAME?</v>
      </c>
      <c r="AA37" s="142" t="e">
        <f t="shared" si="8"/>
        <v>#NAME?</v>
      </c>
      <c r="AB37" s="142" t="e">
        <f t="shared" si="8"/>
        <v>#NAME?</v>
      </c>
      <c r="AC37" s="143" t="e">
        <f t="shared" si="7"/>
        <v>#NAME?</v>
      </c>
      <c r="AD37" s="146">
        <v>0</v>
      </c>
    </row>
    <row r="38" spans="2:30" s="99" customFormat="1" ht="14.25" customHeight="1" x14ac:dyDescent="0.2">
      <c r="B38" s="107"/>
      <c r="C38" s="132" t="s">
        <v>111</v>
      </c>
      <c r="D38" s="109"/>
      <c r="E38" s="102">
        <f t="shared" si="6"/>
        <v>500000</v>
      </c>
      <c r="F38" s="96"/>
      <c r="G38" s="174"/>
      <c r="H38" s="134"/>
      <c r="I38" s="134"/>
      <c r="J38" s="134">
        <v>0</v>
      </c>
      <c r="K38" s="134">
        <v>500000</v>
      </c>
      <c r="L38" s="134">
        <v>0</v>
      </c>
      <c r="M38" s="134">
        <v>0</v>
      </c>
      <c r="N38" s="134">
        <v>0</v>
      </c>
      <c r="O38" s="134">
        <v>0</v>
      </c>
      <c r="P38" s="134">
        <v>0</v>
      </c>
      <c r="Q38" s="134"/>
      <c r="R38" s="145"/>
      <c r="S38" s="141">
        <f t="shared" si="4"/>
        <v>500000</v>
      </c>
      <c r="T38" s="96"/>
      <c r="U38" s="142">
        <f t="shared" si="8"/>
        <v>500000</v>
      </c>
      <c r="V38" s="142">
        <f t="shared" si="8"/>
        <v>0</v>
      </c>
      <c r="W38" s="142">
        <f t="shared" si="8"/>
        <v>0</v>
      </c>
      <c r="X38" s="142">
        <f t="shared" si="8"/>
        <v>0</v>
      </c>
      <c r="Y38" s="142">
        <f t="shared" si="8"/>
        <v>0</v>
      </c>
      <c r="Z38" s="142">
        <f t="shared" si="8"/>
        <v>0</v>
      </c>
      <c r="AA38" s="142">
        <f t="shared" si="8"/>
        <v>0</v>
      </c>
      <c r="AB38" s="142">
        <f t="shared" si="8"/>
        <v>0</v>
      </c>
      <c r="AC38" s="143">
        <f t="shared" si="7"/>
        <v>500000</v>
      </c>
      <c r="AD38" s="146">
        <v>0</v>
      </c>
    </row>
    <row r="39" spans="2:30" s="99" customFormat="1" ht="14.25" customHeight="1" x14ac:dyDescent="0.2">
      <c r="B39" s="107"/>
      <c r="C39" s="132" t="s">
        <v>112</v>
      </c>
      <c r="D39" s="109"/>
      <c r="E39" s="102">
        <f t="shared" si="6"/>
        <v>10000</v>
      </c>
      <c r="F39" s="96"/>
      <c r="G39" s="174"/>
      <c r="H39" s="134"/>
      <c r="I39" s="134"/>
      <c r="J39" s="134"/>
      <c r="K39" s="134">
        <v>10000</v>
      </c>
      <c r="L39" s="134"/>
      <c r="M39" s="134"/>
      <c r="N39" s="134"/>
      <c r="O39" s="134"/>
      <c r="P39" s="134"/>
      <c r="Q39" s="134"/>
      <c r="R39" s="145"/>
      <c r="S39" s="141">
        <f t="shared" si="4"/>
        <v>10000</v>
      </c>
      <c r="T39" s="96"/>
      <c r="U39" s="142">
        <f t="shared" si="8"/>
        <v>10000</v>
      </c>
      <c r="V39" s="142">
        <f t="shared" si="8"/>
        <v>0</v>
      </c>
      <c r="W39" s="142">
        <f t="shared" si="8"/>
        <v>0</v>
      </c>
      <c r="X39" s="142">
        <f t="shared" si="8"/>
        <v>0</v>
      </c>
      <c r="Y39" s="142">
        <f t="shared" si="8"/>
        <v>0</v>
      </c>
      <c r="Z39" s="142">
        <f t="shared" si="8"/>
        <v>0</v>
      </c>
      <c r="AA39" s="142">
        <f t="shared" si="8"/>
        <v>0</v>
      </c>
      <c r="AB39" s="142">
        <f t="shared" si="8"/>
        <v>0</v>
      </c>
      <c r="AC39" s="143">
        <f t="shared" si="7"/>
        <v>10000</v>
      </c>
      <c r="AD39" s="146"/>
    </row>
    <row r="40" spans="2:30" s="99" customFormat="1" ht="14.25" customHeight="1" x14ac:dyDescent="0.2">
      <c r="B40" s="107"/>
      <c r="C40" s="132" t="s">
        <v>113</v>
      </c>
      <c r="D40" s="109"/>
      <c r="E40" s="102" t="e">
        <f t="shared" si="6"/>
        <v>#NAME?</v>
      </c>
      <c r="F40" s="96"/>
      <c r="G40" s="174" t="e">
        <f>[1]Dashboard!Capital_Costs</f>
        <v>#NAME?</v>
      </c>
      <c r="H40" s="134"/>
      <c r="I40" s="134"/>
      <c r="J40" s="134"/>
      <c r="K40" s="134"/>
      <c r="L40" s="134">
        <v>100000</v>
      </c>
      <c r="M40" s="134">
        <v>100000</v>
      </c>
      <c r="N40" s="134">
        <v>100000</v>
      </c>
      <c r="O40" s="134">
        <v>100000</v>
      </c>
      <c r="P40" s="134">
        <v>100000</v>
      </c>
      <c r="Q40" s="134">
        <v>100000</v>
      </c>
      <c r="R40" s="145">
        <v>100000</v>
      </c>
      <c r="S40" s="141">
        <f t="shared" si="4"/>
        <v>700000</v>
      </c>
      <c r="T40" s="96"/>
      <c r="U40" s="142" t="e">
        <f t="shared" si="8"/>
        <v>#NAME?</v>
      </c>
      <c r="V40" s="142" t="e">
        <f t="shared" si="8"/>
        <v>#NAME?</v>
      </c>
      <c r="W40" s="142" t="e">
        <f t="shared" si="8"/>
        <v>#NAME?</v>
      </c>
      <c r="X40" s="142" t="e">
        <f t="shared" si="8"/>
        <v>#NAME?</v>
      </c>
      <c r="Y40" s="142" t="e">
        <f t="shared" si="8"/>
        <v>#NAME?</v>
      </c>
      <c r="Z40" s="142" t="e">
        <f t="shared" si="8"/>
        <v>#NAME?</v>
      </c>
      <c r="AA40" s="142" t="e">
        <f t="shared" si="8"/>
        <v>#NAME?</v>
      </c>
      <c r="AB40" s="142" t="e">
        <f t="shared" si="8"/>
        <v>#NAME?</v>
      </c>
      <c r="AC40" s="143" t="e">
        <f t="shared" si="7"/>
        <v>#NAME?</v>
      </c>
      <c r="AD40" s="146"/>
    </row>
    <row r="41" spans="2:30" s="99" customFormat="1" ht="14.25" customHeight="1" x14ac:dyDescent="0.2">
      <c r="B41" s="107"/>
      <c r="C41" s="132" t="s">
        <v>114</v>
      </c>
      <c r="D41" s="109"/>
      <c r="E41" s="102" t="e">
        <f t="shared" si="6"/>
        <v>#NAME?</v>
      </c>
      <c r="F41" s="96"/>
      <c r="G41" s="174" t="e">
        <f>[1]Dashboard!Capital_Costs</f>
        <v>#NAME?</v>
      </c>
      <c r="H41" s="134"/>
      <c r="I41" s="134"/>
      <c r="J41" s="134"/>
      <c r="K41" s="134"/>
      <c r="L41" s="134">
        <v>100000</v>
      </c>
      <c r="M41" s="134">
        <v>50000</v>
      </c>
      <c r="N41" s="134">
        <v>50000</v>
      </c>
      <c r="O41" s="134">
        <v>50000</v>
      </c>
      <c r="P41" s="134">
        <v>50000</v>
      </c>
      <c r="Q41" s="134">
        <v>50000</v>
      </c>
      <c r="R41" s="145">
        <v>50000</v>
      </c>
      <c r="S41" s="141">
        <f t="shared" si="4"/>
        <v>400000</v>
      </c>
      <c r="T41" s="96"/>
      <c r="U41" s="142" t="e">
        <f t="shared" si="8"/>
        <v>#NAME?</v>
      </c>
      <c r="V41" s="142" t="e">
        <f t="shared" si="8"/>
        <v>#NAME?</v>
      </c>
      <c r="W41" s="142" t="e">
        <f t="shared" si="8"/>
        <v>#NAME?</v>
      </c>
      <c r="X41" s="142" t="e">
        <f t="shared" si="8"/>
        <v>#NAME?</v>
      </c>
      <c r="Y41" s="142" t="e">
        <f t="shared" si="8"/>
        <v>#NAME?</v>
      </c>
      <c r="Z41" s="142" t="e">
        <f t="shared" si="8"/>
        <v>#NAME?</v>
      </c>
      <c r="AA41" s="142" t="e">
        <f t="shared" si="8"/>
        <v>#NAME?</v>
      </c>
      <c r="AB41" s="142" t="e">
        <f t="shared" si="8"/>
        <v>#NAME?</v>
      </c>
      <c r="AC41" s="143" t="e">
        <f t="shared" si="7"/>
        <v>#NAME?</v>
      </c>
      <c r="AD41" s="146"/>
    </row>
    <row r="42" spans="2:30" s="99" customFormat="1" ht="14.25" customHeight="1" x14ac:dyDescent="0.2">
      <c r="B42" s="107"/>
      <c r="C42" s="132" t="s">
        <v>95</v>
      </c>
      <c r="D42" s="109"/>
      <c r="E42" s="102">
        <f t="shared" si="6"/>
        <v>0</v>
      </c>
      <c r="F42" s="96"/>
      <c r="G42" s="133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45"/>
      <c r="S42" s="141">
        <f t="shared" si="4"/>
        <v>0</v>
      </c>
      <c r="T42" s="96"/>
      <c r="U42" s="142">
        <f t="shared" si="8"/>
        <v>0</v>
      </c>
      <c r="V42" s="142">
        <f t="shared" si="8"/>
        <v>0</v>
      </c>
      <c r="W42" s="142">
        <f t="shared" si="8"/>
        <v>0</v>
      </c>
      <c r="X42" s="142">
        <f t="shared" si="8"/>
        <v>0</v>
      </c>
      <c r="Y42" s="142">
        <f t="shared" si="8"/>
        <v>0</v>
      </c>
      <c r="Z42" s="142">
        <f t="shared" si="8"/>
        <v>0</v>
      </c>
      <c r="AA42" s="142">
        <f t="shared" si="8"/>
        <v>0</v>
      </c>
      <c r="AB42" s="142">
        <f t="shared" si="8"/>
        <v>0</v>
      </c>
      <c r="AC42" s="143">
        <f t="shared" si="7"/>
        <v>0</v>
      </c>
      <c r="AD42" s="146"/>
    </row>
    <row r="43" spans="2:30" s="99" customFormat="1" ht="14.25" customHeight="1" x14ac:dyDescent="0.2">
      <c r="B43" s="107"/>
      <c r="C43" s="132" t="s">
        <v>115</v>
      </c>
      <c r="D43" s="109"/>
      <c r="E43" s="102">
        <f t="shared" si="6"/>
        <v>844144.62884374987</v>
      </c>
      <c r="F43" s="96"/>
      <c r="G43" s="133"/>
      <c r="H43" s="134"/>
      <c r="I43" s="134">
        <v>47706</v>
      </c>
      <c r="J43" s="134">
        <v>0</v>
      </c>
      <c r="K43" s="134">
        <v>40000</v>
      </c>
      <c r="L43" s="134">
        <v>90149.977499999994</v>
      </c>
      <c r="M43" s="134">
        <v>351721.50312499999</v>
      </c>
      <c r="N43" s="134">
        <v>362273.14821874996</v>
      </c>
      <c r="O43" s="134">
        <v>0</v>
      </c>
      <c r="P43" s="134">
        <v>0</v>
      </c>
      <c r="Q43" s="134"/>
      <c r="R43" s="145"/>
      <c r="S43" s="141">
        <f t="shared" si="4"/>
        <v>844144.62884374987</v>
      </c>
      <c r="T43" s="96"/>
      <c r="U43" s="142">
        <f t="shared" si="8"/>
        <v>40000</v>
      </c>
      <c r="V43" s="142">
        <f t="shared" si="8"/>
        <v>90149.977499999994</v>
      </c>
      <c r="W43" s="142">
        <f t="shared" si="8"/>
        <v>351721.50312499999</v>
      </c>
      <c r="X43" s="142">
        <f t="shared" si="8"/>
        <v>362273.14821874996</v>
      </c>
      <c r="Y43" s="142">
        <f t="shared" si="8"/>
        <v>0</v>
      </c>
      <c r="Z43" s="142">
        <f t="shared" si="8"/>
        <v>0</v>
      </c>
      <c r="AA43" s="142">
        <f t="shared" si="8"/>
        <v>0</v>
      </c>
      <c r="AB43" s="142">
        <f t="shared" si="8"/>
        <v>0</v>
      </c>
      <c r="AC43" s="143">
        <f t="shared" si="7"/>
        <v>844144.62884374987</v>
      </c>
      <c r="AD43" s="146">
        <v>0.2</v>
      </c>
    </row>
    <row r="44" spans="2:30" s="99" customFormat="1" ht="14.25" customHeight="1" x14ac:dyDescent="0.2">
      <c r="B44" s="107"/>
      <c r="C44" s="132"/>
      <c r="D44" s="109"/>
      <c r="E44" s="102"/>
      <c r="F44" s="96"/>
      <c r="G44" s="133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45"/>
      <c r="S44" s="141"/>
      <c r="T44" s="96"/>
      <c r="U44" s="142"/>
      <c r="V44" s="142"/>
      <c r="W44" s="142"/>
      <c r="X44" s="142"/>
      <c r="Y44" s="142"/>
      <c r="Z44" s="142"/>
      <c r="AA44" s="142"/>
      <c r="AB44" s="142"/>
      <c r="AC44" s="143"/>
      <c r="AD44" s="146"/>
    </row>
    <row r="45" spans="2:30" s="99" customFormat="1" ht="12" x14ac:dyDescent="0.2">
      <c r="B45" s="107"/>
      <c r="C45" s="147"/>
      <c r="D45" s="109"/>
      <c r="E45" s="148"/>
      <c r="F45" s="96"/>
      <c r="G45" s="133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45"/>
      <c r="S45" s="141"/>
      <c r="T45" s="96"/>
      <c r="U45" s="142"/>
      <c r="V45" s="142"/>
      <c r="W45" s="142"/>
      <c r="X45" s="142"/>
      <c r="Y45" s="142"/>
      <c r="Z45" s="142"/>
      <c r="AA45" s="142"/>
      <c r="AB45" s="142"/>
      <c r="AC45" s="143"/>
      <c r="AD45" s="146"/>
    </row>
    <row r="46" spans="2:30" s="99" customFormat="1" ht="14.25" customHeight="1" x14ac:dyDescent="0.2">
      <c r="B46" s="107"/>
      <c r="C46" s="132"/>
      <c r="D46" s="109"/>
      <c r="E46" s="102"/>
      <c r="F46" s="96"/>
      <c r="G46" s="133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45"/>
      <c r="S46" s="143"/>
      <c r="T46" s="96"/>
      <c r="U46" s="142"/>
      <c r="V46" s="142"/>
      <c r="W46" s="142"/>
      <c r="X46" s="142"/>
      <c r="Y46" s="142"/>
      <c r="Z46" s="142"/>
      <c r="AA46" s="142"/>
      <c r="AB46" s="142"/>
      <c r="AC46" s="143"/>
      <c r="AD46" s="146"/>
    </row>
    <row r="47" spans="2:30" s="99" customFormat="1" ht="13.5" customHeight="1" x14ac:dyDescent="0.2">
      <c r="B47" s="107"/>
      <c r="C47" s="149"/>
      <c r="D47" s="150"/>
      <c r="E47" s="102"/>
      <c r="F47" s="96"/>
      <c r="G47" s="151"/>
      <c r="H47" s="151"/>
      <c r="I47" s="151"/>
      <c r="J47" s="151"/>
      <c r="K47" s="117"/>
      <c r="L47" s="117"/>
      <c r="M47" s="117"/>
      <c r="N47" s="117"/>
      <c r="O47" s="117"/>
      <c r="P47" s="117"/>
      <c r="Q47" s="117"/>
      <c r="R47" s="118"/>
      <c r="S47" s="143"/>
      <c r="T47" s="96"/>
      <c r="U47" s="142"/>
      <c r="V47" s="142"/>
      <c r="W47" s="142"/>
      <c r="X47" s="142"/>
      <c r="Y47" s="142"/>
      <c r="Z47" s="142"/>
      <c r="AA47" s="142"/>
      <c r="AB47" s="142"/>
      <c r="AC47" s="143"/>
      <c r="AD47" s="136"/>
    </row>
    <row r="48" spans="2:30" s="99" customFormat="1" ht="12.75" customHeight="1" thickBot="1" x14ac:dyDescent="0.25">
      <c r="B48" s="107"/>
      <c r="C48" s="152"/>
      <c r="D48" s="109"/>
      <c r="E48" s="102"/>
      <c r="F48" s="96"/>
      <c r="G48" s="151"/>
      <c r="H48" s="151"/>
      <c r="I48" s="151"/>
      <c r="J48" s="151"/>
      <c r="K48" s="135"/>
      <c r="L48" s="135"/>
      <c r="M48" s="135"/>
      <c r="N48" s="135"/>
      <c r="O48" s="135"/>
      <c r="P48" s="111"/>
      <c r="Q48" s="111"/>
      <c r="R48" s="113"/>
      <c r="S48" s="143"/>
      <c r="T48" s="96"/>
      <c r="U48" s="142"/>
      <c r="V48" s="142"/>
      <c r="W48" s="142"/>
      <c r="X48" s="142"/>
      <c r="Y48" s="142"/>
      <c r="Z48" s="142"/>
      <c r="AA48" s="142"/>
      <c r="AB48" s="142"/>
      <c r="AC48" s="143"/>
      <c r="AD48" s="136"/>
    </row>
    <row r="49" spans="1:31" s="91" customFormat="1" ht="32.25" customHeight="1" thickBot="1" x14ac:dyDescent="0.25">
      <c r="A49" s="153"/>
      <c r="B49" s="153"/>
      <c r="C49" s="153"/>
      <c r="D49" s="153"/>
      <c r="E49" s="154"/>
      <c r="F49" s="155"/>
      <c r="G49" s="153"/>
      <c r="H49" s="153"/>
      <c r="I49" s="153"/>
      <c r="J49" s="153"/>
      <c r="K49" s="156"/>
      <c r="L49" s="156"/>
      <c r="M49" s="156"/>
      <c r="N49" s="156"/>
      <c r="O49" s="156"/>
      <c r="P49" s="156"/>
      <c r="Q49" s="156"/>
      <c r="R49" s="157"/>
      <c r="S49" s="158" t="s">
        <v>96</v>
      </c>
      <c r="T49" s="150"/>
      <c r="U49" s="159" t="e">
        <f t="shared" ref="U49:AB49" si="9">SUMPRODUCT(U13:U48,$AD$13:$AD$48)</f>
        <v>#NAME?</v>
      </c>
      <c r="V49" s="159" t="e">
        <f t="shared" si="9"/>
        <v>#NAME?</v>
      </c>
      <c r="W49" s="159" t="e">
        <f t="shared" si="9"/>
        <v>#NAME?</v>
      </c>
      <c r="X49" s="159" t="e">
        <f t="shared" si="9"/>
        <v>#NAME?</v>
      </c>
      <c r="Y49" s="159" t="e">
        <f t="shared" si="9"/>
        <v>#NAME?</v>
      </c>
      <c r="Z49" s="159" t="e">
        <f t="shared" si="9"/>
        <v>#NAME?</v>
      </c>
      <c r="AA49" s="159" t="e">
        <f t="shared" si="9"/>
        <v>#NAME?</v>
      </c>
      <c r="AB49" s="159" t="e">
        <f t="shared" si="9"/>
        <v>#NAME?</v>
      </c>
      <c r="AC49" s="160" t="s">
        <v>97</v>
      </c>
      <c r="AD49" s="158" t="e">
        <f>SUM(U49:AB49)</f>
        <v>#NAME?</v>
      </c>
      <c r="AE49" s="161" t="e">
        <f>AD49+AD50</f>
        <v>#NAME?</v>
      </c>
    </row>
    <row r="50" spans="1:31" s="91" customFormat="1" ht="27.95" customHeight="1" thickBot="1" x14ac:dyDescent="0.3">
      <c r="A50" s="162"/>
      <c r="B50" s="162"/>
      <c r="C50" s="162"/>
      <c r="D50" s="162"/>
      <c r="E50" s="163"/>
      <c r="F50" s="164"/>
      <c r="G50" s="162"/>
      <c r="H50" s="162"/>
      <c r="I50" s="162"/>
      <c r="J50" s="162"/>
      <c r="K50" s="165"/>
      <c r="L50" s="165"/>
      <c r="M50" s="165"/>
      <c r="N50" s="165"/>
      <c r="O50" s="165"/>
      <c r="P50" s="165"/>
      <c r="Q50" s="165"/>
      <c r="R50" s="166"/>
      <c r="S50" s="167" t="s">
        <v>98</v>
      </c>
      <c r="T50" s="109"/>
      <c r="U50" s="159" t="e">
        <f t="shared" ref="U50:AB50" si="10">U7-U49</f>
        <v>#NAME?</v>
      </c>
      <c r="V50" s="159" t="e">
        <f t="shared" si="10"/>
        <v>#NAME?</v>
      </c>
      <c r="W50" s="159" t="e">
        <f t="shared" si="10"/>
        <v>#NAME?</v>
      </c>
      <c r="X50" s="159" t="e">
        <f t="shared" si="10"/>
        <v>#NAME?</v>
      </c>
      <c r="Y50" s="159" t="e">
        <f t="shared" si="10"/>
        <v>#NAME?</v>
      </c>
      <c r="Z50" s="159" t="e">
        <f t="shared" si="10"/>
        <v>#NAME?</v>
      </c>
      <c r="AA50" s="159" t="e">
        <f t="shared" si="10"/>
        <v>#NAME?</v>
      </c>
      <c r="AB50" s="159" t="e">
        <f t="shared" si="10"/>
        <v>#NAME?</v>
      </c>
      <c r="AC50" s="168" t="s">
        <v>99</v>
      </c>
      <c r="AD50" s="158" t="e">
        <f>SUM(U50:AB50)</f>
        <v>#NAME?</v>
      </c>
    </row>
    <row r="51" spans="1:31" s="99" customFormat="1" ht="12" x14ac:dyDescent="0.2">
      <c r="B51" s="169"/>
      <c r="E51" s="170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U51" s="170"/>
      <c r="V51" s="170"/>
      <c r="W51" s="170"/>
      <c r="X51" s="170"/>
      <c r="Y51" s="170"/>
      <c r="Z51" s="170"/>
      <c r="AA51" s="170"/>
      <c r="AB51" s="170"/>
    </row>
    <row r="52" spans="1:31" s="99" customFormat="1" ht="12" x14ac:dyDescent="0.2">
      <c r="B52" s="169"/>
      <c r="E52" s="170"/>
      <c r="G52" s="171"/>
      <c r="H52" s="171"/>
      <c r="I52" s="171"/>
      <c r="J52" s="171"/>
      <c r="K52" s="171"/>
      <c r="L52" s="172"/>
      <c r="M52" s="171"/>
      <c r="N52" s="171"/>
      <c r="O52" s="171"/>
      <c r="P52" s="171"/>
      <c r="Q52" s="171"/>
      <c r="R52" s="171"/>
      <c r="S52" s="171"/>
    </row>
    <row r="53" spans="1:31" s="99" customFormat="1" ht="12" x14ac:dyDescent="0.2">
      <c r="B53" s="169"/>
      <c r="E53" s="170"/>
    </row>
    <row r="54" spans="1:31" s="99" customFormat="1" ht="12" x14ac:dyDescent="0.2">
      <c r="B54" s="169"/>
      <c r="E54" s="170"/>
    </row>
    <row r="55" spans="1:31" s="99" customFormat="1" ht="12" x14ac:dyDescent="0.2">
      <c r="B55" s="169"/>
      <c r="E55" s="170"/>
    </row>
    <row r="56" spans="1:31" s="99" customFormat="1" ht="12" x14ac:dyDescent="0.2">
      <c r="B56" s="169"/>
      <c r="E56" s="170"/>
    </row>
    <row r="57" spans="1:31" s="99" customFormat="1" ht="12" x14ac:dyDescent="0.2">
      <c r="B57" s="169"/>
      <c r="E57" s="170"/>
    </row>
    <row r="58" spans="1:31" s="99" customFormat="1" ht="12" x14ac:dyDescent="0.2">
      <c r="B58" s="169"/>
      <c r="E58" s="170"/>
    </row>
    <row r="59" spans="1:31" s="99" customFormat="1" ht="12" x14ac:dyDescent="0.2">
      <c r="B59" s="169"/>
      <c r="E59" s="170"/>
    </row>
    <row r="60" spans="1:31" s="99" customFormat="1" ht="12" x14ac:dyDescent="0.2">
      <c r="B60" s="169"/>
      <c r="E60" s="170"/>
    </row>
    <row r="61" spans="1:31" s="99" customFormat="1" ht="12" x14ac:dyDescent="0.2">
      <c r="B61" s="169"/>
      <c r="E61" s="170"/>
    </row>
    <row r="62" spans="1:31" s="99" customFormat="1" ht="12" x14ac:dyDescent="0.2">
      <c r="B62" s="169"/>
      <c r="E62" s="170"/>
    </row>
    <row r="63" spans="1:31" s="99" customFormat="1" ht="12" x14ac:dyDescent="0.2">
      <c r="B63" s="169"/>
      <c r="E63" s="170"/>
    </row>
    <row r="64" spans="1:31" s="99" customFormat="1" ht="12" x14ac:dyDescent="0.2">
      <c r="B64" s="169"/>
      <c r="E64" s="170"/>
    </row>
    <row r="65" spans="2:5" s="99" customFormat="1" ht="12" x14ac:dyDescent="0.2">
      <c r="B65" s="169"/>
      <c r="E65" s="170"/>
    </row>
    <row r="66" spans="2:5" s="99" customFormat="1" ht="12" x14ac:dyDescent="0.2">
      <c r="B66" s="169"/>
      <c r="E66" s="170"/>
    </row>
    <row r="67" spans="2:5" s="99" customFormat="1" ht="12" x14ac:dyDescent="0.2">
      <c r="B67" s="169"/>
      <c r="E67" s="170"/>
    </row>
    <row r="68" spans="2:5" s="99" customFormat="1" ht="12" x14ac:dyDescent="0.2">
      <c r="B68" s="169"/>
      <c r="E68" s="170"/>
    </row>
    <row r="69" spans="2:5" s="99" customFormat="1" ht="12" x14ac:dyDescent="0.2">
      <c r="B69" s="169"/>
      <c r="E69" s="170"/>
    </row>
    <row r="70" spans="2:5" s="99" customFormat="1" ht="12" x14ac:dyDescent="0.2">
      <c r="B70" s="169"/>
      <c r="E70" s="170"/>
    </row>
    <row r="71" spans="2:5" s="99" customFormat="1" ht="12" x14ac:dyDescent="0.2">
      <c r="B71" s="169"/>
      <c r="E71" s="170"/>
    </row>
    <row r="72" spans="2:5" s="99" customFormat="1" ht="12" x14ac:dyDescent="0.2">
      <c r="B72" s="169"/>
      <c r="E72" s="170"/>
    </row>
    <row r="73" spans="2:5" s="99" customFormat="1" ht="12" x14ac:dyDescent="0.2">
      <c r="B73" s="169"/>
      <c r="E73" s="170"/>
    </row>
    <row r="74" spans="2:5" s="99" customFormat="1" ht="12" x14ac:dyDescent="0.2">
      <c r="B74" s="169"/>
      <c r="E74" s="170"/>
    </row>
    <row r="75" spans="2:5" s="99" customFormat="1" ht="12" x14ac:dyDescent="0.2">
      <c r="B75" s="169"/>
      <c r="E75" s="170"/>
    </row>
    <row r="76" spans="2:5" s="99" customFormat="1" ht="12" x14ac:dyDescent="0.2">
      <c r="B76" s="169"/>
      <c r="E76" s="170"/>
    </row>
    <row r="77" spans="2:5" s="99" customFormat="1" ht="12" x14ac:dyDescent="0.2">
      <c r="B77" s="169"/>
      <c r="E77" s="170"/>
    </row>
    <row r="78" spans="2:5" s="99" customFormat="1" ht="12" x14ac:dyDescent="0.2">
      <c r="B78" s="169"/>
      <c r="E78" s="170"/>
    </row>
    <row r="79" spans="2:5" s="99" customFormat="1" ht="12" x14ac:dyDescent="0.2">
      <c r="B79" s="169"/>
      <c r="E79" s="170"/>
    </row>
    <row r="80" spans="2:5" s="99" customFormat="1" ht="12" x14ac:dyDescent="0.2">
      <c r="B80" s="169"/>
      <c r="E80" s="170"/>
    </row>
    <row r="81" spans="2:5" s="99" customFormat="1" ht="12" x14ac:dyDescent="0.2">
      <c r="B81" s="169"/>
      <c r="E81" s="170"/>
    </row>
    <row r="82" spans="2:5" s="99" customFormat="1" ht="12" x14ac:dyDescent="0.2">
      <c r="B82" s="169"/>
      <c r="E82" s="170"/>
    </row>
    <row r="83" spans="2:5" s="99" customFormat="1" ht="12" x14ac:dyDescent="0.2">
      <c r="B83" s="169"/>
      <c r="E83" s="170"/>
    </row>
    <row r="84" spans="2:5" s="99" customFormat="1" ht="12" x14ac:dyDescent="0.2">
      <c r="B84" s="169"/>
      <c r="E84" s="170"/>
    </row>
    <row r="85" spans="2:5" s="99" customFormat="1" ht="12" x14ac:dyDescent="0.2">
      <c r="B85" s="169"/>
      <c r="E85" s="170"/>
    </row>
    <row r="86" spans="2:5" s="99" customFormat="1" ht="12" x14ac:dyDescent="0.2">
      <c r="B86" s="169"/>
      <c r="E86" s="170"/>
    </row>
    <row r="87" spans="2:5" s="99" customFormat="1" ht="12" x14ac:dyDescent="0.2">
      <c r="B87" s="169"/>
      <c r="E87" s="170"/>
    </row>
    <row r="88" spans="2:5" s="99" customFormat="1" ht="12" x14ac:dyDescent="0.2">
      <c r="B88" s="169"/>
      <c r="E88" s="170"/>
    </row>
    <row r="89" spans="2:5" s="99" customFormat="1" ht="12" x14ac:dyDescent="0.2">
      <c r="B89" s="169"/>
      <c r="E89" s="170"/>
    </row>
    <row r="90" spans="2:5" s="99" customFormat="1" ht="12" x14ac:dyDescent="0.2">
      <c r="B90" s="169"/>
      <c r="E90" s="170"/>
    </row>
    <row r="91" spans="2:5" s="99" customFormat="1" ht="12" x14ac:dyDescent="0.2">
      <c r="B91" s="169"/>
      <c r="E91" s="170"/>
    </row>
    <row r="92" spans="2:5" s="99" customFormat="1" ht="12" x14ac:dyDescent="0.2">
      <c r="B92" s="169"/>
      <c r="E92" s="170"/>
    </row>
    <row r="93" spans="2:5" s="99" customFormat="1" ht="12" x14ac:dyDescent="0.2">
      <c r="B93" s="169"/>
      <c r="E93" s="170"/>
    </row>
    <row r="94" spans="2:5" s="99" customFormat="1" ht="12" x14ac:dyDescent="0.2">
      <c r="B94" s="169"/>
      <c r="E94" s="170"/>
    </row>
    <row r="95" spans="2:5" s="99" customFormat="1" ht="12" x14ac:dyDescent="0.2">
      <c r="B95" s="169"/>
      <c r="E95" s="170"/>
    </row>
    <row r="96" spans="2:5" s="99" customFormat="1" ht="12" x14ac:dyDescent="0.2">
      <c r="B96" s="169"/>
      <c r="E96" s="170"/>
    </row>
    <row r="97" spans="2:5" s="99" customFormat="1" ht="12" x14ac:dyDescent="0.2">
      <c r="B97" s="169"/>
      <c r="E97" s="170"/>
    </row>
    <row r="98" spans="2:5" s="99" customFormat="1" ht="12" x14ac:dyDescent="0.2">
      <c r="B98" s="169"/>
      <c r="E98" s="170"/>
    </row>
    <row r="99" spans="2:5" s="99" customFormat="1" ht="12" x14ac:dyDescent="0.2">
      <c r="B99" s="169"/>
      <c r="E99" s="170"/>
    </row>
    <row r="100" spans="2:5" s="99" customFormat="1" ht="12" x14ac:dyDescent="0.2">
      <c r="B100" s="169"/>
      <c r="E100" s="170"/>
    </row>
    <row r="101" spans="2:5" s="99" customFormat="1" ht="12" x14ac:dyDescent="0.2">
      <c r="B101" s="169"/>
      <c r="E101" s="170"/>
    </row>
    <row r="102" spans="2:5" s="99" customFormat="1" ht="12" x14ac:dyDescent="0.2">
      <c r="B102" s="169"/>
      <c r="E102" s="170"/>
    </row>
    <row r="103" spans="2:5" s="99" customFormat="1" ht="12" x14ac:dyDescent="0.2">
      <c r="B103" s="169"/>
      <c r="E103" s="170"/>
    </row>
    <row r="104" spans="2:5" s="99" customFormat="1" ht="12" x14ac:dyDescent="0.2">
      <c r="B104" s="169"/>
      <c r="E104" s="170"/>
    </row>
  </sheetData>
  <mergeCells count="2">
    <mergeCell ref="AD2:AD5"/>
    <mergeCell ref="U3:AA3"/>
  </mergeCells>
  <conditionalFormatting sqref="A1:XFD1048576">
    <cfRule type="expression" dxfId="9" priority="1" stopIfTrue="1">
      <formula>NOT(_xlfn.ISFORMULA(A1))</formula>
    </cfRule>
  </conditionalFormatting>
  <pageMargins left="0.75" right="0.75" top="1" bottom="1" header="0.5" footer="0.5"/>
  <pageSetup scale="3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2:K131"/>
  <sheetViews>
    <sheetView tabSelected="1" workbookViewId="0">
      <selection activeCell="I137" sqref="I137"/>
    </sheetView>
  </sheetViews>
  <sheetFormatPr defaultRowHeight="15.75" outlineLevelRow="1" x14ac:dyDescent="0.25"/>
  <cols>
    <col min="2" max="2" width="17.75" customWidth="1"/>
    <col min="3" max="3" width="8.625" customWidth="1"/>
    <col min="4" max="4" width="8.75" customWidth="1"/>
  </cols>
  <sheetData>
    <row r="2" spans="2:11" x14ac:dyDescent="0.25">
      <c r="B2" s="185" t="s">
        <v>149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2:11" x14ac:dyDescent="0.25">
      <c r="B3" s="186" t="s">
        <v>150</v>
      </c>
      <c r="C3" s="186"/>
      <c r="D3" s="186"/>
      <c r="E3" s="186"/>
      <c r="F3" s="186"/>
      <c r="G3" s="186"/>
      <c r="H3" s="186"/>
      <c r="I3" s="186"/>
      <c r="J3" s="186"/>
      <c r="K3" s="186"/>
    </row>
    <row r="4" spans="2:11" x14ac:dyDescent="0.25">
      <c r="B4" s="186" t="s">
        <v>151</v>
      </c>
      <c r="C4" s="186"/>
      <c r="D4" s="186"/>
      <c r="E4" s="186"/>
      <c r="F4" s="186"/>
      <c r="G4" s="186"/>
      <c r="H4" s="186"/>
      <c r="I4" s="186"/>
      <c r="J4" s="186"/>
      <c r="K4" s="186"/>
    </row>
    <row r="5" spans="2:11" x14ac:dyDescent="0.25">
      <c r="B5" s="187" t="s">
        <v>152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x14ac:dyDescent="0.25">
      <c r="B6" s="188" t="s">
        <v>153</v>
      </c>
      <c r="C6" s="189"/>
      <c r="D6" s="190">
        <v>0.3066439000460377</v>
      </c>
      <c r="E6" s="190">
        <v>0.31568073684250036</v>
      </c>
      <c r="F6" s="186"/>
      <c r="G6" s="186"/>
      <c r="H6" s="186"/>
      <c r="I6" s="186"/>
      <c r="J6" s="186"/>
      <c r="K6" s="186"/>
    </row>
    <row r="7" spans="2:11" x14ac:dyDescent="0.25">
      <c r="B7" s="191"/>
      <c r="C7" s="192" t="s">
        <v>154</v>
      </c>
      <c r="D7" s="259" t="s">
        <v>192</v>
      </c>
      <c r="E7" s="259"/>
      <c r="F7" s="259" t="s">
        <v>156</v>
      </c>
      <c r="G7" s="259"/>
      <c r="H7" s="193"/>
      <c r="I7" s="180"/>
      <c r="J7" s="186"/>
      <c r="K7" s="186"/>
    </row>
    <row r="8" spans="2:11" ht="16.5" thickBot="1" x14ac:dyDescent="0.3">
      <c r="B8" s="194" t="s">
        <v>1</v>
      </c>
      <c r="C8" s="195" t="s">
        <v>157</v>
      </c>
      <c r="D8" s="195" t="s">
        <v>158</v>
      </c>
      <c r="E8" s="195" t="s">
        <v>159</v>
      </c>
      <c r="F8" s="196" t="s">
        <v>158</v>
      </c>
      <c r="G8" s="196" t="s">
        <v>159</v>
      </c>
      <c r="H8" s="180"/>
      <c r="I8" s="197"/>
      <c r="J8" s="186"/>
      <c r="K8" s="186"/>
    </row>
    <row r="9" spans="2:11" x14ac:dyDescent="0.25">
      <c r="B9" s="198" t="s">
        <v>10</v>
      </c>
      <c r="C9" s="199">
        <v>2.38</v>
      </c>
      <c r="D9" s="200">
        <v>2.8155000000000001</v>
      </c>
      <c r="E9" s="201">
        <v>3.2509999999999999</v>
      </c>
      <c r="F9" s="202">
        <v>0.18298319327731102</v>
      </c>
      <c r="G9" s="202">
        <v>0.15467945302788128</v>
      </c>
      <c r="H9" s="180"/>
      <c r="I9" s="197"/>
      <c r="J9" s="186"/>
      <c r="K9" s="186"/>
    </row>
    <row r="10" spans="2:11" hidden="1" outlineLevel="1" x14ac:dyDescent="0.25">
      <c r="B10" s="186"/>
      <c r="C10" s="204"/>
      <c r="D10" s="204"/>
      <c r="E10" s="186"/>
      <c r="F10" s="186"/>
      <c r="G10" s="186"/>
      <c r="H10" s="186"/>
      <c r="I10" s="186"/>
      <c r="J10" s="186"/>
      <c r="K10" s="186"/>
    </row>
    <row r="11" spans="2:11" collapsed="1" x14ac:dyDescent="0.25">
      <c r="B11" s="198" t="s">
        <v>11</v>
      </c>
      <c r="C11" s="201"/>
      <c r="D11" s="201"/>
      <c r="E11" s="186"/>
      <c r="F11" s="186"/>
      <c r="G11" s="186"/>
      <c r="H11" s="186"/>
      <c r="I11" s="186"/>
      <c r="J11" s="186"/>
      <c r="K11" s="186"/>
    </row>
    <row r="12" spans="2:11" x14ac:dyDescent="0.25">
      <c r="B12" s="205" t="s">
        <v>12</v>
      </c>
      <c r="C12" s="199">
        <v>16.05</v>
      </c>
      <c r="D12" s="201">
        <v>17.059999999999999</v>
      </c>
      <c r="E12" s="201">
        <v>17.96</v>
      </c>
      <c r="F12" s="209">
        <v>6.2928348909657192E-2</v>
      </c>
      <c r="G12" s="209">
        <v>5.2754982415005994E-2</v>
      </c>
      <c r="H12" s="201"/>
      <c r="I12" s="201"/>
      <c r="J12" s="201"/>
      <c r="K12" s="186"/>
    </row>
    <row r="13" spans="2:11" x14ac:dyDescent="0.25">
      <c r="B13" s="205" t="s">
        <v>13</v>
      </c>
      <c r="C13" s="199">
        <v>27.29</v>
      </c>
      <c r="D13" s="201">
        <v>29</v>
      </c>
      <c r="E13" s="201">
        <v>30.53</v>
      </c>
      <c r="F13" s="209">
        <v>6.2660315133748659E-2</v>
      </c>
      <c r="G13" s="209">
        <v>5.2758620689655214E-2</v>
      </c>
      <c r="H13" s="186"/>
      <c r="I13" s="201"/>
      <c r="J13" s="186"/>
      <c r="K13" s="186"/>
    </row>
    <row r="14" spans="2:11" x14ac:dyDescent="0.25">
      <c r="B14" s="205" t="s">
        <v>160</v>
      </c>
      <c r="C14" s="206">
        <v>40.129999999999995</v>
      </c>
      <c r="D14" s="201">
        <v>42.65</v>
      </c>
      <c r="E14" s="201">
        <v>44.9</v>
      </c>
      <c r="F14" s="209">
        <v>6.279591328183412E-2</v>
      </c>
      <c r="G14" s="209">
        <v>5.2754982415005862E-2</v>
      </c>
      <c r="H14" s="186"/>
      <c r="I14" s="201"/>
      <c r="J14" s="186"/>
      <c r="K14" s="186"/>
    </row>
    <row r="15" spans="2:11" x14ac:dyDescent="0.25">
      <c r="B15" s="205" t="s">
        <v>14</v>
      </c>
      <c r="C15" s="199">
        <v>52.97</v>
      </c>
      <c r="D15" s="201">
        <v>56.3</v>
      </c>
      <c r="E15" s="201">
        <v>59.27</v>
      </c>
      <c r="F15" s="209">
        <v>6.286577307910135E-2</v>
      </c>
      <c r="G15" s="209">
        <v>5.2753108348135097E-2</v>
      </c>
      <c r="H15" s="186"/>
      <c r="I15" s="186"/>
      <c r="J15" s="186"/>
      <c r="K15" s="186"/>
    </row>
    <row r="16" spans="2:11" x14ac:dyDescent="0.25">
      <c r="B16" s="180" t="s">
        <v>15</v>
      </c>
      <c r="C16" s="199">
        <v>85.07</v>
      </c>
      <c r="D16" s="201">
        <v>90.42</v>
      </c>
      <c r="E16" s="201">
        <v>95.19</v>
      </c>
      <c r="F16" s="209">
        <v>6.2889385212178309E-2</v>
      </c>
      <c r="G16" s="209">
        <v>5.2753815527538113E-2</v>
      </c>
      <c r="H16" s="186"/>
      <c r="I16" s="186"/>
      <c r="J16" s="186"/>
      <c r="K16" s="186"/>
    </row>
    <row r="17" spans="2:11" x14ac:dyDescent="0.25">
      <c r="B17" s="180" t="s">
        <v>16</v>
      </c>
      <c r="C17" s="199">
        <v>160.5</v>
      </c>
      <c r="D17" s="201">
        <v>170.6</v>
      </c>
      <c r="E17" s="201">
        <v>179.6</v>
      </c>
      <c r="F17" s="209">
        <v>6.2928348909657289E-2</v>
      </c>
      <c r="G17" s="209">
        <v>5.2754982415005862E-2</v>
      </c>
      <c r="H17" s="186"/>
      <c r="I17" s="186"/>
      <c r="J17" s="186"/>
      <c r="K17" s="186"/>
    </row>
    <row r="18" spans="2:11" x14ac:dyDescent="0.25">
      <c r="B18" s="205" t="s">
        <v>17</v>
      </c>
      <c r="C18" s="199">
        <v>268.04000000000002</v>
      </c>
      <c r="D18" s="201">
        <v>284.89999999999998</v>
      </c>
      <c r="E18" s="201">
        <v>299.93</v>
      </c>
      <c r="F18" s="209">
        <v>6.2901059543351567E-2</v>
      </c>
      <c r="G18" s="209">
        <v>5.2755352755352862E-2</v>
      </c>
      <c r="H18" s="186"/>
      <c r="I18" s="186"/>
      <c r="J18" s="186"/>
      <c r="K18" s="186"/>
    </row>
    <row r="19" spans="2:11" x14ac:dyDescent="0.25">
      <c r="B19" s="205" t="s">
        <v>161</v>
      </c>
      <c r="C19" s="199">
        <v>534.47</v>
      </c>
      <c r="D19" s="201">
        <v>568.1</v>
      </c>
      <c r="E19" s="201">
        <v>598.07000000000005</v>
      </c>
      <c r="F19" s="209">
        <v>6.2922147173835749E-2</v>
      </c>
      <c r="G19" s="209">
        <v>5.2754796690723513E-2</v>
      </c>
      <c r="H19" s="186"/>
      <c r="I19" s="186"/>
      <c r="J19" s="186"/>
      <c r="K19" s="186"/>
    </row>
    <row r="20" spans="2:11" x14ac:dyDescent="0.25">
      <c r="B20" s="205" t="s">
        <v>19</v>
      </c>
      <c r="C20" s="199">
        <v>855.47</v>
      </c>
      <c r="D20" s="201">
        <v>909.3</v>
      </c>
      <c r="E20" s="201">
        <v>957.27</v>
      </c>
      <c r="F20" s="209">
        <v>6.2924474265608293E-2</v>
      </c>
      <c r="G20" s="209">
        <v>5.2754866380732464E-2</v>
      </c>
      <c r="H20" s="186"/>
      <c r="I20" s="186"/>
      <c r="J20" s="186"/>
      <c r="K20" s="186"/>
    </row>
    <row r="21" spans="2:11" x14ac:dyDescent="0.25">
      <c r="B21" s="205" t="s">
        <v>162</v>
      </c>
      <c r="C21" s="199">
        <v>1336.97</v>
      </c>
      <c r="D21" s="201">
        <v>1421.1</v>
      </c>
      <c r="E21" s="201">
        <v>1496.07</v>
      </c>
      <c r="F21" s="209">
        <v>6.2925869690419287E-2</v>
      </c>
      <c r="G21" s="209">
        <v>5.27549081697277E-2</v>
      </c>
      <c r="H21" s="186"/>
      <c r="I21" s="186"/>
      <c r="J21" s="186"/>
      <c r="K21" s="186"/>
    </row>
    <row r="22" spans="2:11" hidden="1" outlineLevel="1" x14ac:dyDescent="0.25">
      <c r="B22" s="186"/>
      <c r="C22" s="186"/>
      <c r="D22" s="186"/>
      <c r="E22" s="186"/>
      <c r="F22" s="202"/>
      <c r="G22" s="186"/>
      <c r="H22" s="186"/>
      <c r="I22" s="186"/>
      <c r="J22" s="186"/>
      <c r="K22" s="186"/>
    </row>
    <row r="23" spans="2:11" collapsed="1" x14ac:dyDescent="0.25">
      <c r="B23" s="198" t="s">
        <v>18</v>
      </c>
      <c r="C23" s="186"/>
      <c r="D23" s="186"/>
      <c r="E23" s="186"/>
      <c r="F23" s="202"/>
      <c r="G23" s="186"/>
      <c r="H23" s="186"/>
      <c r="I23" s="186"/>
      <c r="J23" s="186"/>
      <c r="K23" s="186"/>
    </row>
    <row r="24" spans="2:11" hidden="1" outlineLevel="1" x14ac:dyDescent="0.25">
      <c r="B24" s="205" t="s">
        <v>12</v>
      </c>
      <c r="C24" s="199"/>
      <c r="D24" s="199"/>
      <c r="E24" s="199"/>
      <c r="F24" s="202"/>
      <c r="G24" s="186"/>
      <c r="H24" s="186"/>
      <c r="I24" s="186"/>
      <c r="J24" s="186"/>
      <c r="K24" s="186"/>
    </row>
    <row r="25" spans="2:11" hidden="1" outlineLevel="1" x14ac:dyDescent="0.25">
      <c r="B25" s="205" t="s">
        <v>13</v>
      </c>
      <c r="C25" s="199"/>
      <c r="D25" s="199"/>
      <c r="E25" s="199"/>
      <c r="F25" s="202"/>
      <c r="G25" s="186"/>
      <c r="H25" s="186"/>
      <c r="I25" s="186"/>
      <c r="J25" s="186"/>
      <c r="K25" s="186"/>
    </row>
    <row r="26" spans="2:11" hidden="1" outlineLevel="1" x14ac:dyDescent="0.25">
      <c r="B26" s="205" t="s">
        <v>14</v>
      </c>
      <c r="C26" s="199"/>
      <c r="D26" s="199"/>
      <c r="E26" s="199"/>
      <c r="F26" s="202"/>
      <c r="G26" s="186"/>
      <c r="H26" s="186"/>
      <c r="I26" s="186"/>
      <c r="J26" s="186"/>
      <c r="K26" s="186"/>
    </row>
    <row r="27" spans="2:11" hidden="1" outlineLevel="1" x14ac:dyDescent="0.25">
      <c r="B27" s="180" t="s">
        <v>15</v>
      </c>
      <c r="C27" s="199"/>
      <c r="D27" s="199"/>
      <c r="E27" s="199"/>
      <c r="F27" s="202"/>
      <c r="G27" s="186"/>
      <c r="H27" s="186"/>
      <c r="I27" s="186"/>
      <c r="J27" s="186"/>
      <c r="K27" s="186"/>
    </row>
    <row r="28" spans="2:11" hidden="1" outlineLevel="1" x14ac:dyDescent="0.25">
      <c r="B28" s="180" t="s">
        <v>16</v>
      </c>
      <c r="C28" s="199"/>
      <c r="D28" s="199"/>
      <c r="E28" s="199"/>
      <c r="F28" s="202"/>
      <c r="G28" s="207"/>
      <c r="H28" s="186"/>
      <c r="I28" s="186"/>
      <c r="J28" s="186"/>
      <c r="K28" s="186"/>
    </row>
    <row r="29" spans="2:11" collapsed="1" x14ac:dyDescent="0.25">
      <c r="B29" s="205" t="s">
        <v>17</v>
      </c>
      <c r="C29" s="199">
        <v>59.79</v>
      </c>
      <c r="D29" s="199">
        <v>60.985799999999998</v>
      </c>
      <c r="E29" s="199">
        <v>62.205515999999996</v>
      </c>
      <c r="F29" s="202">
        <v>1.9999999999999973E-2</v>
      </c>
      <c r="G29" s="202">
        <v>1.9999999999999973E-2</v>
      </c>
      <c r="H29" s="207"/>
      <c r="I29" s="186"/>
      <c r="J29" s="186"/>
      <c r="K29" s="186"/>
    </row>
    <row r="30" spans="2:11" hidden="1" outlineLevel="1" x14ac:dyDescent="0.25">
      <c r="B30" s="205" t="s">
        <v>161</v>
      </c>
      <c r="C30" s="199"/>
      <c r="D30" s="199"/>
      <c r="E30" s="199"/>
      <c r="F30" s="202"/>
      <c r="G30" s="202"/>
      <c r="H30" s="207"/>
      <c r="I30" s="186"/>
      <c r="J30" s="186"/>
      <c r="K30" s="186"/>
    </row>
    <row r="31" spans="2:11" collapsed="1" x14ac:dyDescent="0.25">
      <c r="B31" s="205" t="s">
        <v>19</v>
      </c>
      <c r="C31" s="199">
        <v>188.15</v>
      </c>
      <c r="D31" s="199">
        <v>191.91300000000001</v>
      </c>
      <c r="E31" s="199">
        <v>195.75126</v>
      </c>
      <c r="F31" s="202">
        <v>2.0000000000000028E-2</v>
      </c>
      <c r="G31" s="202">
        <v>1.9999999999999952E-2</v>
      </c>
      <c r="H31" s="207"/>
      <c r="I31" s="186"/>
      <c r="J31" s="186"/>
      <c r="K31" s="186"/>
    </row>
    <row r="32" spans="2:11" x14ac:dyDescent="0.25">
      <c r="B32" s="205"/>
      <c r="C32" s="199"/>
      <c r="D32" s="199"/>
      <c r="E32" s="199"/>
      <c r="F32" s="202"/>
      <c r="G32" s="202"/>
      <c r="H32" s="207"/>
      <c r="I32" s="186"/>
      <c r="J32" s="186"/>
      <c r="K32" s="186"/>
    </row>
    <row r="33" spans="2:11" x14ac:dyDescent="0.25">
      <c r="B33" s="191"/>
      <c r="C33" s="192" t="s">
        <v>154</v>
      </c>
      <c r="D33" s="259" t="s">
        <v>192</v>
      </c>
      <c r="E33" s="259"/>
      <c r="F33" s="259" t="s">
        <v>156</v>
      </c>
      <c r="G33" s="259"/>
      <c r="H33" s="207"/>
      <c r="I33" s="186"/>
      <c r="J33" s="186"/>
      <c r="K33" s="186"/>
    </row>
    <row r="34" spans="2:11" ht="16.5" thickBot="1" x14ac:dyDescent="0.3">
      <c r="B34" s="194" t="s">
        <v>1</v>
      </c>
      <c r="C34" s="195" t="s">
        <v>157</v>
      </c>
      <c r="D34" s="195" t="s">
        <v>158</v>
      </c>
      <c r="E34" s="195" t="s">
        <v>159</v>
      </c>
      <c r="F34" s="196" t="s">
        <v>158</v>
      </c>
      <c r="G34" s="196" t="s">
        <v>159</v>
      </c>
      <c r="H34" s="207"/>
      <c r="I34" s="186"/>
      <c r="J34" s="186"/>
      <c r="K34" s="186"/>
    </row>
    <row r="35" spans="2:11" x14ac:dyDescent="0.25">
      <c r="B35" s="198" t="s">
        <v>163</v>
      </c>
      <c r="C35" s="208"/>
      <c r="D35" s="208"/>
      <c r="E35" s="208"/>
      <c r="F35" s="202"/>
      <c r="G35" s="186"/>
      <c r="H35" s="186"/>
      <c r="I35" s="186"/>
      <c r="J35" s="186"/>
      <c r="K35" s="186"/>
    </row>
    <row r="36" spans="2:11" x14ac:dyDescent="0.25">
      <c r="B36" s="203" t="s">
        <v>144</v>
      </c>
      <c r="C36" s="199">
        <v>4.0599999999999996</v>
      </c>
      <c r="D36" s="199">
        <v>4.1718000000000002</v>
      </c>
      <c r="E36" s="199">
        <v>4.2854000000000001</v>
      </c>
      <c r="F36" s="209">
        <v>2.7536945812808022E-2</v>
      </c>
      <c r="G36" s="209">
        <v>2.7230452083033683E-2</v>
      </c>
      <c r="H36" s="186"/>
      <c r="I36" s="186"/>
      <c r="J36" s="186"/>
      <c r="K36" s="186"/>
    </row>
    <row r="37" spans="2:11" x14ac:dyDescent="0.25">
      <c r="B37" s="203" t="s">
        <v>2</v>
      </c>
      <c r="C37" s="199">
        <v>3.28</v>
      </c>
      <c r="D37" s="199">
        <v>3.4144999999999999</v>
      </c>
      <c r="E37" s="199">
        <v>3.5028999999999999</v>
      </c>
      <c r="F37" s="209">
        <v>4.1006097560975632E-2</v>
      </c>
      <c r="G37" s="209">
        <v>2.5889588519548992E-2</v>
      </c>
      <c r="H37" s="186"/>
      <c r="I37" s="186"/>
      <c r="J37" s="186"/>
      <c r="K37" s="186"/>
    </row>
    <row r="38" spans="2:11" x14ac:dyDescent="0.25">
      <c r="B38" s="203" t="s">
        <v>3</v>
      </c>
      <c r="C38" s="199">
        <v>4.16</v>
      </c>
      <c r="D38" s="199">
        <v>4.2253999999999996</v>
      </c>
      <c r="E38" s="199">
        <v>4.3440000000000003</v>
      </c>
      <c r="F38" s="209">
        <v>1.5721153846153715E-2</v>
      </c>
      <c r="G38" s="209">
        <v>2.8068348558716504E-2</v>
      </c>
      <c r="H38" s="186"/>
      <c r="I38" s="186"/>
      <c r="J38" s="186"/>
      <c r="K38" s="186"/>
    </row>
    <row r="39" spans="2:11" x14ac:dyDescent="0.25">
      <c r="B39" s="203" t="s">
        <v>4</v>
      </c>
      <c r="C39" s="199">
        <v>4.42</v>
      </c>
      <c r="D39" s="199">
        <v>4.7312000000000003</v>
      </c>
      <c r="E39" s="199">
        <v>4.8865999999999996</v>
      </c>
      <c r="F39" s="209">
        <v>7.0407239819004611E-2</v>
      </c>
      <c r="G39" s="209">
        <v>3.2845789651673847E-2</v>
      </c>
      <c r="H39" s="186"/>
      <c r="I39" s="186"/>
      <c r="J39" s="186"/>
      <c r="K39" s="186"/>
    </row>
    <row r="40" spans="2:11" x14ac:dyDescent="0.25">
      <c r="B40" s="203" t="s">
        <v>5</v>
      </c>
      <c r="C40" s="199">
        <v>7.75</v>
      </c>
      <c r="D40" s="199">
        <v>7.8268000000000004</v>
      </c>
      <c r="E40" s="199">
        <v>8.0269999999999992</v>
      </c>
      <c r="F40" s="209">
        <v>9.9096774193548932E-3</v>
      </c>
      <c r="G40" s="209">
        <v>2.5578780599989626E-2</v>
      </c>
      <c r="H40" s="186"/>
      <c r="I40" s="186"/>
      <c r="J40" s="186"/>
      <c r="K40" s="186"/>
    </row>
    <row r="41" spans="2:11" x14ac:dyDescent="0.25">
      <c r="B41" s="203" t="s">
        <v>6</v>
      </c>
      <c r="C41" s="199">
        <v>6.09</v>
      </c>
      <c r="D41" s="199">
        <v>6.26</v>
      </c>
      <c r="E41" s="199">
        <v>6.43</v>
      </c>
      <c r="F41" s="209">
        <v>2.7914614121510663E-2</v>
      </c>
      <c r="G41" s="209">
        <v>2.7156549520766762E-2</v>
      </c>
      <c r="H41" s="186"/>
      <c r="I41" s="186"/>
      <c r="J41" s="186"/>
      <c r="K41" s="186"/>
    </row>
    <row r="42" spans="2:11" x14ac:dyDescent="0.25">
      <c r="B42" s="203" t="s">
        <v>7</v>
      </c>
      <c r="C42" s="199">
        <v>4.45</v>
      </c>
      <c r="D42" s="199">
        <v>4.6239999999999997</v>
      </c>
      <c r="E42" s="199">
        <v>4.7759</v>
      </c>
      <c r="F42" s="209">
        <v>3.9101123595505501E-2</v>
      </c>
      <c r="G42" s="209">
        <v>3.2850346020761326E-2</v>
      </c>
      <c r="H42" s="186"/>
      <c r="I42" s="186"/>
      <c r="J42" s="186"/>
      <c r="K42" s="186"/>
    </row>
    <row r="43" spans="2:11" x14ac:dyDescent="0.25">
      <c r="B43" s="203" t="s">
        <v>8</v>
      </c>
      <c r="C43" s="199">
        <v>2.5099999999999998</v>
      </c>
      <c r="D43" s="199">
        <v>2.5099999999999998</v>
      </c>
      <c r="E43" s="199">
        <v>2.5099999999999998</v>
      </c>
      <c r="F43" s="209">
        <v>0</v>
      </c>
      <c r="G43" s="209">
        <v>0</v>
      </c>
      <c r="H43" s="250" t="s">
        <v>193</v>
      </c>
      <c r="I43" s="186"/>
      <c r="J43" s="186"/>
      <c r="K43" s="186"/>
    </row>
    <row r="44" spans="2:11" x14ac:dyDescent="0.25">
      <c r="B44" s="203"/>
      <c r="C44" s="199"/>
      <c r="D44" s="199"/>
      <c r="E44" s="199"/>
      <c r="F44" s="209"/>
      <c r="G44" s="209"/>
      <c r="H44" s="186"/>
      <c r="I44" s="186"/>
      <c r="J44" s="186"/>
      <c r="K44" s="186"/>
    </row>
    <row r="45" spans="2:11" x14ac:dyDescent="0.25">
      <c r="B45" s="210" t="s">
        <v>164</v>
      </c>
      <c r="C45" s="211">
        <v>0.3</v>
      </c>
      <c r="D45" s="211">
        <v>0.3066439000460377</v>
      </c>
      <c r="E45" s="211">
        <v>0.31568073684250036</v>
      </c>
      <c r="F45" s="186"/>
      <c r="G45" s="186"/>
      <c r="H45" s="186"/>
      <c r="I45" s="186"/>
      <c r="J45" s="186"/>
      <c r="K45" s="186"/>
    </row>
    <row r="46" spans="2:11" x14ac:dyDescent="0.25">
      <c r="B46" s="210"/>
      <c r="C46" s="211"/>
      <c r="D46" s="211"/>
      <c r="E46" s="211"/>
      <c r="F46" s="186"/>
      <c r="G46" s="186"/>
      <c r="H46" s="186"/>
      <c r="I46" s="186"/>
      <c r="J46" s="186"/>
      <c r="K46" s="186"/>
    </row>
    <row r="47" spans="2:11" x14ac:dyDescent="0.25">
      <c r="B47" s="210" t="s">
        <v>165</v>
      </c>
      <c r="C47" s="212">
        <v>46.85</v>
      </c>
      <c r="D47" s="212">
        <v>49.08</v>
      </c>
      <c r="E47" s="212">
        <v>51.21</v>
      </c>
      <c r="F47" s="186"/>
      <c r="G47" s="186"/>
      <c r="H47" s="186"/>
      <c r="I47" s="186"/>
      <c r="J47" s="186"/>
      <c r="K47" s="186"/>
    </row>
    <row r="48" spans="2:11" x14ac:dyDescent="0.25">
      <c r="B48" s="210"/>
      <c r="C48" s="211"/>
      <c r="D48" s="212">
        <v>2.2299999999999969</v>
      </c>
      <c r="E48" s="212">
        <v>2.1300000000000026</v>
      </c>
      <c r="F48" s="186"/>
      <c r="G48" s="186"/>
      <c r="H48" s="186"/>
      <c r="I48" s="186"/>
      <c r="J48" s="186"/>
      <c r="K48" s="186"/>
    </row>
    <row r="49" spans="2:11" x14ac:dyDescent="0.25">
      <c r="B49" s="185" t="s">
        <v>166</v>
      </c>
      <c r="C49" s="186"/>
      <c r="D49" s="186"/>
      <c r="E49" s="186"/>
      <c r="F49" s="186"/>
      <c r="G49" s="186"/>
      <c r="H49" s="186"/>
      <c r="I49" s="186"/>
      <c r="J49" s="186"/>
      <c r="K49" s="186"/>
    </row>
    <row r="50" spans="2:11" x14ac:dyDescent="0.25">
      <c r="B50" s="186" t="s">
        <v>150</v>
      </c>
      <c r="C50" s="186"/>
      <c r="D50" s="186"/>
      <c r="E50" s="186"/>
      <c r="F50" s="186"/>
      <c r="G50" s="186"/>
      <c r="H50" s="186"/>
      <c r="I50" s="186"/>
      <c r="J50" s="186"/>
      <c r="K50" s="186"/>
    </row>
    <row r="51" spans="2:11" x14ac:dyDescent="0.25">
      <c r="B51" s="186" t="s">
        <v>151</v>
      </c>
      <c r="C51" s="186"/>
      <c r="D51" s="186"/>
      <c r="E51" s="186"/>
      <c r="F51" s="186"/>
      <c r="G51" s="186"/>
      <c r="H51" s="186"/>
      <c r="I51" s="186"/>
      <c r="J51" s="186"/>
      <c r="K51" s="186"/>
    </row>
    <row r="52" spans="2:11" x14ac:dyDescent="0.25">
      <c r="B52" s="186" t="s">
        <v>167</v>
      </c>
      <c r="C52" s="186"/>
      <c r="D52" s="186"/>
      <c r="E52" s="186"/>
      <c r="F52" s="186"/>
      <c r="G52" s="186"/>
      <c r="H52" s="186"/>
      <c r="I52" s="186"/>
      <c r="J52" s="186"/>
      <c r="K52" s="186"/>
    </row>
    <row r="53" spans="2:11" x14ac:dyDescent="0.25">
      <c r="B53" s="213" t="s">
        <v>153</v>
      </c>
      <c r="C53" s="186"/>
      <c r="D53" s="186"/>
      <c r="E53" s="186"/>
      <c r="F53" s="190">
        <v>0.29868149542026151</v>
      </c>
      <c r="G53" s="190">
        <v>0.30804219073847883</v>
      </c>
      <c r="H53" s="186"/>
      <c r="I53" s="186"/>
      <c r="J53" s="186"/>
      <c r="K53" s="186"/>
    </row>
    <row r="54" spans="2:11" x14ac:dyDescent="0.25">
      <c r="B54" s="214"/>
      <c r="C54" s="215" t="s">
        <v>168</v>
      </c>
      <c r="D54" s="192" t="s">
        <v>169</v>
      </c>
      <c r="E54" s="215" t="s">
        <v>154</v>
      </c>
      <c r="F54" s="260" t="s">
        <v>170</v>
      </c>
      <c r="G54" s="261"/>
      <c r="H54" s="260" t="s">
        <v>171</v>
      </c>
      <c r="I54" s="261"/>
      <c r="J54" s="262" t="s">
        <v>172</v>
      </c>
      <c r="K54" s="261"/>
    </row>
    <row r="55" spans="2:11" ht="16.5" thickBot="1" x14ac:dyDescent="0.3">
      <c r="B55" s="216" t="s">
        <v>1</v>
      </c>
      <c r="C55" s="217" t="s">
        <v>173</v>
      </c>
      <c r="D55" s="218" t="s">
        <v>174</v>
      </c>
      <c r="E55" s="219" t="s">
        <v>157</v>
      </c>
      <c r="F55" s="220" t="s">
        <v>158</v>
      </c>
      <c r="G55" s="221" t="s">
        <v>159</v>
      </c>
      <c r="H55" s="220" t="s">
        <v>158</v>
      </c>
      <c r="I55" s="222" t="s">
        <v>159</v>
      </c>
      <c r="J55" s="196" t="s">
        <v>158</v>
      </c>
      <c r="K55" s="222" t="s">
        <v>159</v>
      </c>
    </row>
    <row r="56" spans="2:11" x14ac:dyDescent="0.25">
      <c r="B56" s="223"/>
      <c r="C56" s="204"/>
      <c r="D56" s="224"/>
      <c r="E56" s="225"/>
      <c r="F56" s="204"/>
      <c r="G56" s="204"/>
      <c r="H56" s="223"/>
      <c r="I56" s="226"/>
      <c r="J56" s="204"/>
      <c r="K56" s="226"/>
    </row>
    <row r="57" spans="2:11" x14ac:dyDescent="0.25">
      <c r="B57" s="227" t="s">
        <v>175</v>
      </c>
      <c r="C57" s="180" t="s">
        <v>12</v>
      </c>
      <c r="D57" s="228">
        <v>1</v>
      </c>
      <c r="E57" s="229">
        <v>22.49</v>
      </c>
      <c r="F57" s="199">
        <v>24.05</v>
      </c>
      <c r="G57" s="199">
        <v>25.5</v>
      </c>
      <c r="H57" s="230">
        <v>1.5600000000000023</v>
      </c>
      <c r="I57" s="229">
        <v>1.4499999999999993</v>
      </c>
      <c r="J57" s="231">
        <v>6.9400000000000003E-2</v>
      </c>
      <c r="K57" s="232">
        <v>6.0299999999999999E-2</v>
      </c>
    </row>
    <row r="58" spans="2:11" x14ac:dyDescent="0.25">
      <c r="B58" s="227" t="s">
        <v>175</v>
      </c>
      <c r="C58" s="180" t="s">
        <v>12</v>
      </c>
      <c r="D58" s="228">
        <v>3</v>
      </c>
      <c r="E58" s="229">
        <v>30.61</v>
      </c>
      <c r="F58" s="199">
        <v>32.39</v>
      </c>
      <c r="G58" s="199">
        <v>34.07</v>
      </c>
      <c r="H58" s="230">
        <v>1.7800000000000011</v>
      </c>
      <c r="I58" s="229">
        <v>1.6799999999999997</v>
      </c>
      <c r="J58" s="231">
        <v>5.8200000000000002E-2</v>
      </c>
      <c r="K58" s="232">
        <v>5.1900000000000002E-2</v>
      </c>
    </row>
    <row r="59" spans="2:11" x14ac:dyDescent="0.25">
      <c r="B59" s="227" t="s">
        <v>175</v>
      </c>
      <c r="C59" s="180" t="s">
        <v>12</v>
      </c>
      <c r="D59" s="228">
        <v>5</v>
      </c>
      <c r="E59" s="229">
        <v>38.729999999999997</v>
      </c>
      <c r="F59" s="199">
        <v>40.729999999999997</v>
      </c>
      <c r="G59" s="199">
        <v>42.64</v>
      </c>
      <c r="H59" s="230">
        <v>2</v>
      </c>
      <c r="I59" s="229">
        <v>1.9100000000000037</v>
      </c>
      <c r="J59" s="231">
        <v>5.16E-2</v>
      </c>
      <c r="K59" s="232">
        <v>4.6899999999999997E-2</v>
      </c>
    </row>
    <row r="60" spans="2:11" x14ac:dyDescent="0.25">
      <c r="B60" s="227" t="s">
        <v>176</v>
      </c>
      <c r="C60" s="180" t="s">
        <v>12</v>
      </c>
      <c r="D60" s="228">
        <v>7</v>
      </c>
      <c r="E60" s="229">
        <v>46.85</v>
      </c>
      <c r="F60" s="199">
        <v>49.08</v>
      </c>
      <c r="G60" s="199">
        <v>51.21</v>
      </c>
      <c r="H60" s="230">
        <v>2.2299999999999969</v>
      </c>
      <c r="I60" s="229">
        <v>2.1300000000000026</v>
      </c>
      <c r="J60" s="231">
        <v>4.7600000000000003E-2</v>
      </c>
      <c r="K60" s="232">
        <v>4.3400000000000001E-2</v>
      </c>
    </row>
    <row r="61" spans="2:11" x14ac:dyDescent="0.25">
      <c r="B61" s="227" t="s">
        <v>175</v>
      </c>
      <c r="C61" s="180" t="s">
        <v>12</v>
      </c>
      <c r="D61" s="228">
        <v>10</v>
      </c>
      <c r="E61" s="229">
        <v>59.03</v>
      </c>
      <c r="F61" s="199">
        <v>61.59</v>
      </c>
      <c r="G61" s="199">
        <v>64.069999999999993</v>
      </c>
      <c r="H61" s="230">
        <v>2.5600000000000023</v>
      </c>
      <c r="I61" s="229">
        <v>2.4799999999999898</v>
      </c>
      <c r="J61" s="231">
        <v>4.3400000000000001E-2</v>
      </c>
      <c r="K61" s="232">
        <v>4.0300000000000002E-2</v>
      </c>
    </row>
    <row r="62" spans="2:11" x14ac:dyDescent="0.25">
      <c r="B62" s="227" t="s">
        <v>175</v>
      </c>
      <c r="C62" s="180" t="s">
        <v>13</v>
      </c>
      <c r="D62" s="228">
        <v>25</v>
      </c>
      <c r="E62" s="229">
        <v>131.16999999999999</v>
      </c>
      <c r="F62" s="199">
        <v>136.11000000000001</v>
      </c>
      <c r="G62" s="199">
        <v>140.91999999999999</v>
      </c>
      <c r="H62" s="230">
        <v>4.9400000000000261</v>
      </c>
      <c r="I62" s="229">
        <v>4.8099999999999739</v>
      </c>
      <c r="J62" s="231">
        <v>3.7699999999999997E-2</v>
      </c>
      <c r="K62" s="232">
        <v>3.5299999999999998E-2</v>
      </c>
    </row>
    <row r="63" spans="2:11" x14ac:dyDescent="0.25">
      <c r="B63" s="227" t="s">
        <v>175</v>
      </c>
      <c r="C63" s="180" t="s">
        <v>13</v>
      </c>
      <c r="D63" s="228">
        <v>100</v>
      </c>
      <c r="E63" s="229">
        <v>435.67</v>
      </c>
      <c r="F63" s="199">
        <v>449</v>
      </c>
      <c r="G63" s="199">
        <v>462.32</v>
      </c>
      <c r="H63" s="230">
        <v>13.329999999999984</v>
      </c>
      <c r="I63" s="229">
        <v>13.319999999999993</v>
      </c>
      <c r="J63" s="231">
        <v>3.0599999999999999E-2</v>
      </c>
      <c r="K63" s="232">
        <v>2.9700000000000001E-2</v>
      </c>
    </row>
    <row r="64" spans="2:11" x14ac:dyDescent="0.25">
      <c r="B64" s="227"/>
      <c r="C64" s="204"/>
      <c r="D64" s="228"/>
      <c r="E64" s="229"/>
      <c r="F64" s="199"/>
      <c r="G64" s="199"/>
      <c r="H64" s="230"/>
      <c r="I64" s="229"/>
      <c r="J64" s="199"/>
      <c r="K64" s="229"/>
    </row>
    <row r="65" spans="2:11" x14ac:dyDescent="0.25">
      <c r="B65" s="227" t="s">
        <v>2</v>
      </c>
      <c r="C65" s="180" t="s">
        <v>12</v>
      </c>
      <c r="D65" s="228">
        <v>5</v>
      </c>
      <c r="E65" s="229">
        <v>34.83</v>
      </c>
      <c r="F65" s="199">
        <v>36.950000000000003</v>
      </c>
      <c r="G65" s="199">
        <v>38.729999999999997</v>
      </c>
      <c r="H65" s="230">
        <v>2.1200000000000045</v>
      </c>
      <c r="I65" s="229">
        <v>1.779999999999994</v>
      </c>
      <c r="J65" s="231">
        <v>6.0900000000000003E-2</v>
      </c>
      <c r="K65" s="232">
        <v>4.82E-2</v>
      </c>
    </row>
    <row r="66" spans="2:11" x14ac:dyDescent="0.25">
      <c r="B66" s="227" t="s">
        <v>2</v>
      </c>
      <c r="C66" s="180" t="s">
        <v>13</v>
      </c>
      <c r="D66" s="228">
        <v>40</v>
      </c>
      <c r="E66" s="229">
        <v>160.87</v>
      </c>
      <c r="F66" s="199">
        <v>168.4</v>
      </c>
      <c r="G66" s="199">
        <v>173.9</v>
      </c>
      <c r="H66" s="230">
        <v>7.5300000000000011</v>
      </c>
      <c r="I66" s="229">
        <v>5.5</v>
      </c>
      <c r="J66" s="231">
        <v>4.6800000000000001E-2</v>
      </c>
      <c r="K66" s="232">
        <v>3.27E-2</v>
      </c>
    </row>
    <row r="67" spans="2:11" x14ac:dyDescent="0.25">
      <c r="B67" s="227" t="s">
        <v>177</v>
      </c>
      <c r="C67" s="180" t="s">
        <v>13</v>
      </c>
      <c r="D67" s="228">
        <v>48.109652334140392</v>
      </c>
      <c r="E67" s="229">
        <v>187.47</v>
      </c>
      <c r="F67" s="199">
        <v>196.09</v>
      </c>
      <c r="G67" s="199">
        <v>202.3</v>
      </c>
      <c r="H67" s="230">
        <v>8.6200000000000045</v>
      </c>
      <c r="I67" s="229">
        <v>6.210000000000008</v>
      </c>
      <c r="J67" s="231">
        <v>4.5999999999999999E-2</v>
      </c>
      <c r="K67" s="232">
        <v>3.1699999999999999E-2</v>
      </c>
    </row>
    <row r="68" spans="2:11" x14ac:dyDescent="0.25">
      <c r="B68" s="227" t="s">
        <v>2</v>
      </c>
      <c r="C68" s="180" t="s">
        <v>15</v>
      </c>
      <c r="D68" s="228">
        <v>75</v>
      </c>
      <c r="E68" s="229">
        <v>333.45</v>
      </c>
      <c r="F68" s="199">
        <v>349.32</v>
      </c>
      <c r="G68" s="199">
        <v>361.16</v>
      </c>
      <c r="H68" s="230">
        <v>15.870000000000005</v>
      </c>
      <c r="I68" s="229">
        <v>11.840000000000032</v>
      </c>
      <c r="J68" s="231">
        <v>4.7600000000000003E-2</v>
      </c>
      <c r="K68" s="232">
        <v>3.39E-2</v>
      </c>
    </row>
    <row r="69" spans="2:11" x14ac:dyDescent="0.25">
      <c r="B69" s="227" t="s">
        <v>2</v>
      </c>
      <c r="C69" s="180" t="s">
        <v>16</v>
      </c>
      <c r="D69" s="228">
        <v>100</v>
      </c>
      <c r="E69" s="229">
        <v>490.88</v>
      </c>
      <c r="F69" s="199">
        <v>514.87</v>
      </c>
      <c r="G69" s="199">
        <v>533.14</v>
      </c>
      <c r="H69" s="230">
        <v>23.990000000000009</v>
      </c>
      <c r="I69" s="229">
        <v>18.269999999999982</v>
      </c>
      <c r="J69" s="231">
        <v>4.8899999999999999E-2</v>
      </c>
      <c r="K69" s="232">
        <v>3.5499999999999997E-2</v>
      </c>
    </row>
    <row r="70" spans="2:11" x14ac:dyDescent="0.25">
      <c r="B70" s="223"/>
      <c r="C70" s="204"/>
      <c r="D70" s="228"/>
      <c r="E70" s="226"/>
      <c r="F70" s="204"/>
      <c r="G70" s="204"/>
      <c r="H70" s="223"/>
      <c r="I70" s="226"/>
      <c r="J70" s="204"/>
      <c r="K70" s="226"/>
    </row>
    <row r="71" spans="2:11" x14ac:dyDescent="0.25">
      <c r="B71" s="227" t="s">
        <v>3</v>
      </c>
      <c r="C71" s="180" t="s">
        <v>12</v>
      </c>
      <c r="D71" s="228">
        <v>5</v>
      </c>
      <c r="E71" s="229">
        <v>39.229999999999997</v>
      </c>
      <c r="F71" s="199">
        <v>41</v>
      </c>
      <c r="G71" s="199">
        <v>42.93</v>
      </c>
      <c r="H71" s="230">
        <v>1.7700000000000031</v>
      </c>
      <c r="I71" s="229">
        <v>1.9299999999999997</v>
      </c>
      <c r="J71" s="231">
        <v>4.5100000000000001E-2</v>
      </c>
      <c r="K71" s="232">
        <v>4.7100000000000003E-2</v>
      </c>
    </row>
    <row r="72" spans="2:11" x14ac:dyDescent="0.25">
      <c r="B72" s="227" t="s">
        <v>3</v>
      </c>
      <c r="C72" s="180" t="s">
        <v>13</v>
      </c>
      <c r="D72" s="228">
        <v>25</v>
      </c>
      <c r="E72" s="229">
        <v>133.66999999999999</v>
      </c>
      <c r="F72" s="199">
        <v>137.44999999999999</v>
      </c>
      <c r="G72" s="199">
        <v>142.38</v>
      </c>
      <c r="H72" s="230">
        <v>3.7800000000000011</v>
      </c>
      <c r="I72" s="229">
        <v>4.9300000000000068</v>
      </c>
      <c r="J72" s="231">
        <v>2.8299999999999999E-2</v>
      </c>
      <c r="K72" s="232">
        <v>3.5900000000000001E-2</v>
      </c>
    </row>
    <row r="73" spans="2:11" x14ac:dyDescent="0.25">
      <c r="B73" s="227" t="s">
        <v>178</v>
      </c>
      <c r="C73" s="180" t="s">
        <v>13</v>
      </c>
      <c r="D73" s="228">
        <v>31.736162605203649</v>
      </c>
      <c r="E73" s="229">
        <v>161.69</v>
      </c>
      <c r="F73" s="199">
        <v>165.91</v>
      </c>
      <c r="G73" s="199">
        <v>171.64</v>
      </c>
      <c r="H73" s="230">
        <v>4.2199999999999989</v>
      </c>
      <c r="I73" s="229">
        <v>5.7299999999999898</v>
      </c>
      <c r="J73" s="231">
        <v>2.6100000000000002E-2</v>
      </c>
      <c r="K73" s="232">
        <v>3.4500000000000003E-2</v>
      </c>
    </row>
    <row r="74" spans="2:11" x14ac:dyDescent="0.25">
      <c r="B74" s="227" t="s">
        <v>3</v>
      </c>
      <c r="C74" s="180" t="s">
        <v>15</v>
      </c>
      <c r="D74" s="228">
        <v>55</v>
      </c>
      <c r="E74" s="229">
        <v>316.25</v>
      </c>
      <c r="F74" s="199">
        <v>325.63</v>
      </c>
      <c r="G74" s="199">
        <v>337.36</v>
      </c>
      <c r="H74" s="230">
        <v>9.3799999999999955</v>
      </c>
      <c r="I74" s="229">
        <v>11.730000000000018</v>
      </c>
      <c r="J74" s="231">
        <v>2.9700000000000001E-2</v>
      </c>
      <c r="K74" s="232">
        <v>3.5999999999999997E-2</v>
      </c>
    </row>
    <row r="75" spans="2:11" x14ac:dyDescent="0.25">
      <c r="B75" s="227" t="s">
        <v>3</v>
      </c>
      <c r="C75" s="180" t="s">
        <v>16</v>
      </c>
      <c r="D75" s="228">
        <v>75</v>
      </c>
      <c r="E75" s="229">
        <v>474.88</v>
      </c>
      <c r="F75" s="199">
        <v>490.32</v>
      </c>
      <c r="G75" s="199">
        <v>508.65</v>
      </c>
      <c r="H75" s="230">
        <v>15.439999999999998</v>
      </c>
      <c r="I75" s="229">
        <v>18.329999999999984</v>
      </c>
      <c r="J75" s="231">
        <v>3.2500000000000001E-2</v>
      </c>
      <c r="K75" s="232">
        <v>3.7400000000000003E-2</v>
      </c>
    </row>
    <row r="76" spans="2:11" x14ac:dyDescent="0.25">
      <c r="B76" s="223"/>
      <c r="C76" s="204"/>
      <c r="D76" s="228"/>
      <c r="E76" s="226"/>
      <c r="F76" s="204"/>
      <c r="G76" s="204"/>
      <c r="H76" s="223"/>
      <c r="I76" s="226"/>
      <c r="J76" s="204"/>
      <c r="K76" s="226"/>
    </row>
    <row r="77" spans="2:11" x14ac:dyDescent="0.25">
      <c r="B77" s="227" t="s">
        <v>4</v>
      </c>
      <c r="C77" s="180" t="s">
        <v>12</v>
      </c>
      <c r="D77" s="228">
        <v>25</v>
      </c>
      <c r="E77" s="229">
        <v>128.93</v>
      </c>
      <c r="F77" s="199">
        <v>138.16</v>
      </c>
      <c r="G77" s="199">
        <v>143.38</v>
      </c>
      <c r="H77" s="230">
        <v>9.2299999999999898</v>
      </c>
      <c r="I77" s="229">
        <v>5.2199999999999989</v>
      </c>
      <c r="J77" s="231">
        <v>7.1599999999999997E-2</v>
      </c>
      <c r="K77" s="232">
        <v>3.78E-2</v>
      </c>
    </row>
    <row r="78" spans="2:11" x14ac:dyDescent="0.25">
      <c r="B78" s="227" t="s">
        <v>4</v>
      </c>
      <c r="C78" s="180" t="s">
        <v>13</v>
      </c>
      <c r="D78" s="228">
        <v>100</v>
      </c>
      <c r="E78" s="229">
        <v>471.67</v>
      </c>
      <c r="F78" s="199">
        <v>504.94</v>
      </c>
      <c r="G78" s="199">
        <v>522.44000000000005</v>
      </c>
      <c r="H78" s="230">
        <v>33.269999999999982</v>
      </c>
      <c r="I78" s="229">
        <v>17.500000000000057</v>
      </c>
      <c r="J78" s="231">
        <v>7.0499999999999993E-2</v>
      </c>
      <c r="K78" s="232">
        <v>3.4700000000000002E-2</v>
      </c>
    </row>
    <row r="79" spans="2:11" x14ac:dyDescent="0.25">
      <c r="B79" s="227" t="s">
        <v>179</v>
      </c>
      <c r="C79" s="180" t="s">
        <v>14</v>
      </c>
      <c r="D79" s="228">
        <v>97.42</v>
      </c>
      <c r="E79" s="229">
        <v>485.95</v>
      </c>
      <c r="F79" s="199">
        <v>520.03</v>
      </c>
      <c r="G79" s="199">
        <v>538.57000000000005</v>
      </c>
      <c r="H79" s="230">
        <v>34.079999999999984</v>
      </c>
      <c r="I79" s="229">
        <v>18.540000000000077</v>
      </c>
      <c r="J79" s="231">
        <v>7.0099999999999996E-2</v>
      </c>
      <c r="K79" s="232">
        <v>3.5700000000000003E-2</v>
      </c>
    </row>
    <row r="80" spans="2:11" x14ac:dyDescent="0.25">
      <c r="B80" s="227" t="s">
        <v>4</v>
      </c>
      <c r="C80" s="180" t="s">
        <v>15</v>
      </c>
      <c r="D80" s="228">
        <v>250</v>
      </c>
      <c r="E80" s="229">
        <v>1192.45</v>
      </c>
      <c r="F80" s="199">
        <v>1276.04</v>
      </c>
      <c r="G80" s="199">
        <v>1320.09</v>
      </c>
      <c r="H80" s="230">
        <v>83.589999999999918</v>
      </c>
      <c r="I80" s="229">
        <v>44.049999999999955</v>
      </c>
      <c r="J80" s="231">
        <v>7.0099999999999996E-2</v>
      </c>
      <c r="K80" s="232">
        <v>3.4500000000000003E-2</v>
      </c>
    </row>
    <row r="81" spans="2:11" x14ac:dyDescent="0.25">
      <c r="B81" s="227" t="s">
        <v>4</v>
      </c>
      <c r="C81" s="180" t="s">
        <v>16</v>
      </c>
      <c r="D81" s="228">
        <v>500</v>
      </c>
      <c r="E81" s="229">
        <v>2372.88</v>
      </c>
      <c r="F81" s="199">
        <v>2539.02</v>
      </c>
      <c r="G81" s="199">
        <v>2626.15</v>
      </c>
      <c r="H81" s="230">
        <v>166.13999999999987</v>
      </c>
      <c r="I81" s="229">
        <v>87.130000000000109</v>
      </c>
      <c r="J81" s="231">
        <v>7.0000000000000007E-2</v>
      </c>
      <c r="K81" s="232">
        <v>3.4299999999999997E-2</v>
      </c>
    </row>
    <row r="82" spans="2:11" x14ac:dyDescent="0.25">
      <c r="B82" s="223"/>
      <c r="C82" s="204"/>
      <c r="D82" s="228"/>
      <c r="E82" s="229"/>
      <c r="F82" s="199"/>
      <c r="G82" s="199"/>
      <c r="H82" s="230"/>
      <c r="I82" s="229"/>
      <c r="J82" s="199"/>
      <c r="K82" s="229"/>
    </row>
    <row r="83" spans="2:11" x14ac:dyDescent="0.25">
      <c r="B83" s="227" t="s">
        <v>5</v>
      </c>
      <c r="C83" s="180" t="s">
        <v>13</v>
      </c>
      <c r="D83" s="228">
        <v>10</v>
      </c>
      <c r="E83" s="229">
        <v>107.17</v>
      </c>
      <c r="F83" s="199">
        <v>110.08</v>
      </c>
      <c r="G83" s="199">
        <v>114.05</v>
      </c>
      <c r="H83" s="230">
        <v>2.9099999999999966</v>
      </c>
      <c r="I83" s="229">
        <v>3.9699999999999989</v>
      </c>
      <c r="J83" s="231">
        <v>2.7199999999999998E-2</v>
      </c>
      <c r="K83" s="232">
        <v>3.61E-2</v>
      </c>
    </row>
    <row r="84" spans="2:11" x14ac:dyDescent="0.25">
      <c r="B84" s="227" t="s">
        <v>5</v>
      </c>
      <c r="C84" s="180" t="s">
        <v>14</v>
      </c>
      <c r="D84" s="228">
        <v>45</v>
      </c>
      <c r="E84" s="229">
        <v>404.1</v>
      </c>
      <c r="F84" s="199">
        <v>411.32</v>
      </c>
      <c r="G84" s="199">
        <v>423.74</v>
      </c>
      <c r="H84" s="230">
        <v>7.2199999999999704</v>
      </c>
      <c r="I84" s="229">
        <v>12.420000000000016</v>
      </c>
      <c r="J84" s="231">
        <v>1.7899999999999999E-2</v>
      </c>
      <c r="K84" s="232">
        <v>3.0200000000000001E-2</v>
      </c>
    </row>
    <row r="85" spans="2:11" x14ac:dyDescent="0.25">
      <c r="B85" s="227" t="s">
        <v>180</v>
      </c>
      <c r="C85" s="180" t="s">
        <v>15</v>
      </c>
      <c r="D85" s="228">
        <v>51.009758703356262</v>
      </c>
      <c r="E85" s="229">
        <v>482.78</v>
      </c>
      <c r="F85" s="199">
        <v>492.48</v>
      </c>
      <c r="G85" s="199">
        <v>507.9</v>
      </c>
      <c r="H85" s="230">
        <v>9.7000000000000455</v>
      </c>
      <c r="I85" s="229">
        <v>15.419999999999959</v>
      </c>
      <c r="J85" s="231">
        <v>2.01E-2</v>
      </c>
      <c r="K85" s="232">
        <v>3.1300000000000001E-2</v>
      </c>
    </row>
    <row r="86" spans="2:11" x14ac:dyDescent="0.25">
      <c r="B86" s="227" t="s">
        <v>5</v>
      </c>
      <c r="C86" s="180" t="s">
        <v>16</v>
      </c>
      <c r="D86" s="228">
        <v>100</v>
      </c>
      <c r="E86" s="229">
        <v>937.88</v>
      </c>
      <c r="F86" s="199">
        <v>956.1</v>
      </c>
      <c r="G86" s="199">
        <v>985.55</v>
      </c>
      <c r="H86" s="230">
        <v>18.220000000000027</v>
      </c>
      <c r="I86" s="229">
        <v>29.449999999999932</v>
      </c>
      <c r="J86" s="231">
        <v>1.9400000000000001E-2</v>
      </c>
      <c r="K86" s="232">
        <v>3.0800000000000001E-2</v>
      </c>
    </row>
    <row r="87" spans="2:11" x14ac:dyDescent="0.25">
      <c r="B87" s="227" t="s">
        <v>5</v>
      </c>
      <c r="C87" s="180" t="s">
        <v>17</v>
      </c>
      <c r="D87" s="228">
        <v>150</v>
      </c>
      <c r="E87" s="229">
        <v>1432.92</v>
      </c>
      <c r="F87" s="199">
        <v>1461.74</v>
      </c>
      <c r="G87" s="199">
        <v>1507.23</v>
      </c>
      <c r="H87" s="230">
        <v>28.819999999999936</v>
      </c>
      <c r="I87" s="229">
        <v>45.490000000000009</v>
      </c>
      <c r="J87" s="231">
        <v>2.01E-2</v>
      </c>
      <c r="K87" s="232">
        <v>3.1099999999999999E-2</v>
      </c>
    </row>
    <row r="88" spans="2:11" x14ac:dyDescent="0.25">
      <c r="B88" s="223"/>
      <c r="C88" s="204"/>
      <c r="D88" s="228"/>
      <c r="E88" s="229"/>
      <c r="F88" s="199"/>
      <c r="G88" s="199"/>
      <c r="H88" s="230"/>
      <c r="I88" s="229"/>
      <c r="J88" s="199"/>
      <c r="K88" s="229"/>
    </row>
    <row r="89" spans="2:11" x14ac:dyDescent="0.25">
      <c r="B89" s="227" t="s">
        <v>6</v>
      </c>
      <c r="C89" s="180" t="s">
        <v>12</v>
      </c>
      <c r="D89" s="228">
        <v>5</v>
      </c>
      <c r="E89" s="229">
        <v>48.88</v>
      </c>
      <c r="F89" s="199">
        <v>51.18</v>
      </c>
      <c r="G89" s="199">
        <v>53.36</v>
      </c>
      <c r="H89" s="230">
        <v>2.2999999999999972</v>
      </c>
      <c r="I89" s="229">
        <v>2.1799999999999997</v>
      </c>
      <c r="J89" s="231">
        <v>4.7100000000000003E-2</v>
      </c>
      <c r="K89" s="232">
        <v>4.2599999999999999E-2</v>
      </c>
    </row>
    <row r="90" spans="2:11" x14ac:dyDescent="0.25">
      <c r="B90" s="227" t="s">
        <v>6</v>
      </c>
      <c r="C90" s="180" t="s">
        <v>12</v>
      </c>
      <c r="D90" s="228">
        <v>25</v>
      </c>
      <c r="E90" s="229">
        <v>170.68</v>
      </c>
      <c r="F90" s="199">
        <v>176.38</v>
      </c>
      <c r="G90" s="199">
        <v>181.96</v>
      </c>
      <c r="H90" s="230">
        <v>5.6999999999999886</v>
      </c>
      <c r="I90" s="229">
        <v>5.5800000000000125</v>
      </c>
      <c r="J90" s="231">
        <v>3.3399999999999999E-2</v>
      </c>
      <c r="K90" s="232">
        <v>3.1600000000000003E-2</v>
      </c>
    </row>
    <row r="91" spans="2:11" x14ac:dyDescent="0.25">
      <c r="B91" s="227" t="s">
        <v>181</v>
      </c>
      <c r="C91" s="180" t="s">
        <v>12</v>
      </c>
      <c r="D91" s="228">
        <v>7</v>
      </c>
      <c r="E91" s="229">
        <v>61.06</v>
      </c>
      <c r="F91" s="199">
        <v>63.7</v>
      </c>
      <c r="G91" s="199">
        <v>66.22</v>
      </c>
      <c r="H91" s="230">
        <v>2.6400000000000006</v>
      </c>
      <c r="I91" s="229">
        <v>2.519999999999996</v>
      </c>
      <c r="J91" s="231">
        <v>4.3200000000000002E-2</v>
      </c>
      <c r="K91" s="232">
        <v>3.9600000000000003E-2</v>
      </c>
    </row>
    <row r="92" spans="2:11" x14ac:dyDescent="0.25">
      <c r="B92" s="227" t="s">
        <v>6</v>
      </c>
      <c r="C92" s="180" t="s">
        <v>16</v>
      </c>
      <c r="D92" s="228">
        <v>60</v>
      </c>
      <c r="E92" s="229">
        <v>528.28</v>
      </c>
      <c r="F92" s="199">
        <v>549.02</v>
      </c>
      <c r="G92" s="199">
        <v>568.65</v>
      </c>
      <c r="H92" s="230">
        <v>20.740000000000009</v>
      </c>
      <c r="I92" s="229">
        <v>19.629999999999995</v>
      </c>
      <c r="J92" s="231">
        <v>3.9300000000000002E-2</v>
      </c>
      <c r="K92" s="232">
        <v>3.5799999999999998E-2</v>
      </c>
    </row>
    <row r="93" spans="2:11" x14ac:dyDescent="0.25">
      <c r="B93" s="227" t="s">
        <v>6</v>
      </c>
      <c r="C93" s="180" t="s">
        <v>17</v>
      </c>
      <c r="D93" s="228">
        <v>75</v>
      </c>
      <c r="E93" s="229">
        <v>727.17</v>
      </c>
      <c r="F93" s="199">
        <v>757.22</v>
      </c>
      <c r="G93" s="199">
        <v>785.43</v>
      </c>
      <c r="H93" s="230">
        <v>30.050000000000068</v>
      </c>
      <c r="I93" s="229">
        <v>28.209999999999923</v>
      </c>
      <c r="J93" s="231">
        <v>4.1300000000000003E-2</v>
      </c>
      <c r="K93" s="232">
        <v>3.73E-2</v>
      </c>
    </row>
    <row r="94" spans="2:11" x14ac:dyDescent="0.25">
      <c r="B94" s="223"/>
      <c r="C94" s="204"/>
      <c r="D94" s="228"/>
      <c r="E94" s="229"/>
      <c r="F94" s="199"/>
      <c r="G94" s="199"/>
      <c r="H94" s="230"/>
      <c r="I94" s="229"/>
      <c r="J94" s="199"/>
      <c r="K94" s="229"/>
    </row>
    <row r="95" spans="2:11" x14ac:dyDescent="0.25">
      <c r="B95" s="227" t="s">
        <v>7</v>
      </c>
      <c r="C95" s="180" t="s">
        <v>12</v>
      </c>
      <c r="D95" s="228">
        <v>5</v>
      </c>
      <c r="E95" s="229">
        <v>40.68</v>
      </c>
      <c r="F95" s="199">
        <v>43</v>
      </c>
      <c r="G95" s="199">
        <v>45.09</v>
      </c>
      <c r="H95" s="230">
        <v>2.3200000000000003</v>
      </c>
      <c r="I95" s="229">
        <v>2.0900000000000034</v>
      </c>
      <c r="J95" s="231">
        <v>5.7000000000000002E-2</v>
      </c>
      <c r="K95" s="232">
        <v>4.8599999999999997E-2</v>
      </c>
    </row>
    <row r="96" spans="2:11" x14ac:dyDescent="0.25">
      <c r="B96" s="227" t="s">
        <v>7</v>
      </c>
      <c r="C96" s="180" t="s">
        <v>13</v>
      </c>
      <c r="D96" s="228">
        <v>55</v>
      </c>
      <c r="E96" s="229">
        <v>274.42</v>
      </c>
      <c r="F96" s="199">
        <v>286.14</v>
      </c>
      <c r="G96" s="199">
        <v>296.45999999999998</v>
      </c>
      <c r="H96" s="230">
        <v>11.71999999999997</v>
      </c>
      <c r="I96" s="229">
        <v>10.319999999999993</v>
      </c>
      <c r="J96" s="231">
        <v>4.2700000000000002E-2</v>
      </c>
      <c r="K96" s="232">
        <v>3.61E-2</v>
      </c>
    </row>
    <row r="97" spans="2:11" x14ac:dyDescent="0.25">
      <c r="B97" s="227" t="s">
        <v>182</v>
      </c>
      <c r="C97" s="180" t="s">
        <v>15</v>
      </c>
      <c r="D97" s="228">
        <v>55.18452380952381</v>
      </c>
      <c r="E97" s="229">
        <v>333.02</v>
      </c>
      <c r="F97" s="199">
        <v>348.41</v>
      </c>
      <c r="G97" s="199">
        <v>362</v>
      </c>
      <c r="H97" s="230">
        <v>15.390000000000043</v>
      </c>
      <c r="I97" s="229">
        <v>13.589999999999975</v>
      </c>
      <c r="J97" s="231">
        <v>4.6199999999999998E-2</v>
      </c>
      <c r="K97" s="232">
        <v>3.9E-2</v>
      </c>
    </row>
    <row r="98" spans="2:11" x14ac:dyDescent="0.25">
      <c r="B98" s="227" t="s">
        <v>7</v>
      </c>
      <c r="C98" s="180" t="s">
        <v>15</v>
      </c>
      <c r="D98" s="228">
        <v>100</v>
      </c>
      <c r="E98" s="229">
        <v>532.45000000000005</v>
      </c>
      <c r="F98" s="199">
        <v>555.64</v>
      </c>
      <c r="G98" s="199">
        <v>576.03</v>
      </c>
      <c r="H98" s="230">
        <v>23.189999999999941</v>
      </c>
      <c r="I98" s="229">
        <v>20.389999999999986</v>
      </c>
      <c r="J98" s="231">
        <v>4.36E-2</v>
      </c>
      <c r="K98" s="232">
        <v>3.6700000000000003E-2</v>
      </c>
    </row>
    <row r="99" spans="2:11" x14ac:dyDescent="0.25">
      <c r="B99" s="227" t="s">
        <v>7</v>
      </c>
      <c r="C99" s="180" t="s">
        <v>16</v>
      </c>
      <c r="D99" s="233">
        <v>150</v>
      </c>
      <c r="E99" s="229">
        <v>830.38</v>
      </c>
      <c r="F99" s="199">
        <v>867.02</v>
      </c>
      <c r="G99" s="199">
        <v>899.24</v>
      </c>
      <c r="H99" s="230">
        <v>36.639999999999986</v>
      </c>
      <c r="I99" s="229">
        <v>32.220000000000027</v>
      </c>
      <c r="J99" s="231">
        <v>4.41E-2</v>
      </c>
      <c r="K99" s="232">
        <v>3.7199999999999997E-2</v>
      </c>
    </row>
    <row r="100" spans="2:11" ht="16.5" thickBot="1" x14ac:dyDescent="0.3">
      <c r="B100" s="234"/>
      <c r="C100" s="235"/>
      <c r="D100" s="236"/>
      <c r="E100" s="237"/>
      <c r="F100" s="235"/>
      <c r="G100" s="235"/>
      <c r="H100" s="234"/>
      <c r="I100" s="238"/>
      <c r="J100" s="235"/>
      <c r="K100" s="238"/>
    </row>
    <row r="101" spans="2:11" x14ac:dyDescent="0.25">
      <c r="B101" s="203"/>
      <c r="C101" s="180"/>
      <c r="D101" s="239"/>
      <c r="E101" s="199"/>
      <c r="F101" s="199"/>
      <c r="G101" s="199"/>
      <c r="H101" s="199"/>
      <c r="I101" s="199"/>
      <c r="J101" s="231"/>
      <c r="K101" s="231"/>
    </row>
    <row r="102" spans="2:11" x14ac:dyDescent="0.25">
      <c r="B102" s="203"/>
      <c r="C102" s="180"/>
      <c r="D102" s="240"/>
      <c r="E102" s="201"/>
      <c r="F102" s="201"/>
      <c r="G102" s="231"/>
      <c r="H102" s="180"/>
      <c r="I102" s="180"/>
      <c r="J102" s="180"/>
      <c r="K102" s="186"/>
    </row>
    <row r="103" spans="2:11" x14ac:dyDescent="0.25">
      <c r="B103" s="203"/>
      <c r="C103" s="180"/>
      <c r="D103" s="240"/>
      <c r="E103" s="201"/>
      <c r="F103" s="201"/>
      <c r="G103" s="231"/>
      <c r="H103" s="180"/>
      <c r="I103" s="180"/>
      <c r="J103" s="180"/>
      <c r="K103" s="186"/>
    </row>
    <row r="104" spans="2:11" x14ac:dyDescent="0.25">
      <c r="B104" s="241" t="s">
        <v>183</v>
      </c>
      <c r="C104" s="186"/>
      <c r="D104" s="186"/>
      <c r="E104" s="186"/>
      <c r="F104" s="186"/>
      <c r="G104" s="186"/>
      <c r="H104" s="180"/>
      <c r="I104" s="180"/>
      <c r="J104" s="180"/>
      <c r="K104" s="186"/>
    </row>
    <row r="105" spans="2:11" x14ac:dyDescent="0.25">
      <c r="B105" s="186" t="s">
        <v>150</v>
      </c>
      <c r="C105" s="186"/>
      <c r="D105" s="186"/>
      <c r="E105" s="186"/>
      <c r="F105" s="186"/>
      <c r="G105" s="186"/>
      <c r="H105" s="180"/>
      <c r="I105" s="180"/>
      <c r="J105" s="180"/>
      <c r="K105" s="186"/>
    </row>
    <row r="106" spans="2:11" x14ac:dyDescent="0.25">
      <c r="B106" s="186" t="s">
        <v>151</v>
      </c>
      <c r="C106" s="186"/>
      <c r="D106" s="186"/>
      <c r="E106" s="186"/>
      <c r="F106" s="186"/>
      <c r="G106" s="186"/>
      <c r="H106" s="180"/>
      <c r="I106" s="180"/>
      <c r="J106" s="180"/>
      <c r="K106" s="186"/>
    </row>
    <row r="107" spans="2:11" x14ac:dyDescent="0.25">
      <c r="B107" s="186" t="s">
        <v>184</v>
      </c>
      <c r="C107" s="186"/>
      <c r="D107" s="186"/>
      <c r="E107" s="186"/>
      <c r="F107" s="186"/>
      <c r="G107" s="186"/>
      <c r="H107" s="180"/>
      <c r="I107" s="180"/>
      <c r="J107" s="180"/>
      <c r="K107" s="186"/>
    </row>
    <row r="108" spans="2:11" x14ac:dyDescent="0.25">
      <c r="B108" s="213" t="s">
        <v>153</v>
      </c>
      <c r="C108" s="186"/>
      <c r="D108" s="186"/>
      <c r="E108" s="267">
        <v>0.29635872472739166</v>
      </c>
      <c r="F108" s="190">
        <v>0.3066439000460377</v>
      </c>
      <c r="G108" s="190">
        <v>0.31568073684250036</v>
      </c>
      <c r="H108" s="180"/>
      <c r="I108" s="180"/>
      <c r="J108" s="180"/>
      <c r="K108" s="186"/>
    </row>
    <row r="109" spans="2:11" x14ac:dyDescent="0.25">
      <c r="B109" s="263" t="s">
        <v>185</v>
      </c>
      <c r="C109" s="265" t="s">
        <v>186</v>
      </c>
      <c r="D109" s="265" t="s">
        <v>187</v>
      </c>
      <c r="E109" s="215" t="s">
        <v>154</v>
      </c>
      <c r="F109" s="259" t="s">
        <v>155</v>
      </c>
      <c r="G109" s="259"/>
      <c r="H109" s="259" t="s">
        <v>188</v>
      </c>
      <c r="I109" s="259"/>
      <c r="J109" s="180"/>
      <c r="K109" s="186"/>
    </row>
    <row r="110" spans="2:11" ht="16.5" thickBot="1" x14ac:dyDescent="0.3">
      <c r="B110" s="264"/>
      <c r="C110" s="266"/>
      <c r="D110" s="266"/>
      <c r="E110" s="219" t="s">
        <v>157</v>
      </c>
      <c r="F110" s="196" t="s">
        <v>158</v>
      </c>
      <c r="G110" s="196" t="s">
        <v>159</v>
      </c>
      <c r="H110" s="242" t="s">
        <v>158</v>
      </c>
      <c r="I110" s="242" t="s">
        <v>159</v>
      </c>
      <c r="J110" s="186"/>
      <c r="K110" s="186"/>
    </row>
    <row r="111" spans="2:11" x14ac:dyDescent="0.25">
      <c r="B111" s="203"/>
      <c r="C111" s="243"/>
      <c r="D111" s="243"/>
      <c r="E111" s="244"/>
      <c r="F111" s="244"/>
      <c r="G111" s="244"/>
      <c r="H111" s="180"/>
      <c r="I111" s="204"/>
      <c r="J111" s="186"/>
      <c r="K111" s="186"/>
    </row>
    <row r="112" spans="2:11" x14ac:dyDescent="0.25">
      <c r="B112" s="203" t="s">
        <v>194</v>
      </c>
      <c r="C112" s="180" t="s">
        <v>12</v>
      </c>
      <c r="D112" s="224">
        <v>1</v>
      </c>
      <c r="E112" s="199">
        <v>22.49</v>
      </c>
      <c r="F112" s="199">
        <v>24.05</v>
      </c>
      <c r="G112" s="199">
        <v>25.5</v>
      </c>
      <c r="H112" s="251">
        <v>1.5600000000000023</v>
      </c>
      <c r="I112" s="199">
        <v>1.4499999999999993</v>
      </c>
      <c r="J112" s="186"/>
      <c r="K112" s="186"/>
    </row>
    <row r="113" spans="2:11" x14ac:dyDescent="0.25">
      <c r="B113" s="203" t="s">
        <v>195</v>
      </c>
      <c r="C113" s="180" t="s">
        <v>12</v>
      </c>
      <c r="D113" s="224">
        <v>7</v>
      </c>
      <c r="E113" s="199">
        <v>46.85</v>
      </c>
      <c r="F113" s="199">
        <v>49.08</v>
      </c>
      <c r="G113" s="199">
        <v>51.21</v>
      </c>
      <c r="H113" s="251">
        <v>2.2299999999999969</v>
      </c>
      <c r="I113" s="199">
        <v>2.1300000000000026</v>
      </c>
      <c r="J113" s="186"/>
      <c r="K113" s="186"/>
    </row>
    <row r="114" spans="2:11" x14ac:dyDescent="0.25">
      <c r="B114" s="203" t="s">
        <v>2</v>
      </c>
      <c r="C114" s="180" t="s">
        <v>13</v>
      </c>
      <c r="D114" s="224">
        <v>48.109652334140392</v>
      </c>
      <c r="E114" s="199">
        <v>187.47</v>
      </c>
      <c r="F114" s="199">
        <v>196.09</v>
      </c>
      <c r="G114" s="199">
        <v>202.3</v>
      </c>
      <c r="H114" s="251">
        <v>8.6200000000000045</v>
      </c>
      <c r="I114" s="199">
        <v>6.210000000000008</v>
      </c>
      <c r="J114" s="186"/>
      <c r="K114" s="186"/>
    </row>
    <row r="115" spans="2:11" x14ac:dyDescent="0.25">
      <c r="B115" s="203" t="s">
        <v>3</v>
      </c>
      <c r="C115" s="180" t="s">
        <v>13</v>
      </c>
      <c r="D115" s="224">
        <v>31.736162605203649</v>
      </c>
      <c r="E115" s="199">
        <v>161.69</v>
      </c>
      <c r="F115" s="199">
        <v>165.91</v>
      </c>
      <c r="G115" s="199">
        <v>171.64</v>
      </c>
      <c r="H115" s="251">
        <v>4.2199999999999989</v>
      </c>
      <c r="I115" s="199">
        <v>5.7299999999999898</v>
      </c>
      <c r="J115" s="186"/>
      <c r="K115" s="186"/>
    </row>
    <row r="116" spans="2:11" x14ac:dyDescent="0.25">
      <c r="B116" s="203" t="s">
        <v>4</v>
      </c>
      <c r="C116" s="180" t="s">
        <v>189</v>
      </c>
      <c r="D116" s="224">
        <v>97.42</v>
      </c>
      <c r="E116" s="199">
        <v>485.95</v>
      </c>
      <c r="F116" s="199">
        <v>520.03</v>
      </c>
      <c r="G116" s="199">
        <v>538.57000000000005</v>
      </c>
      <c r="H116" s="251">
        <v>34.079999999999984</v>
      </c>
      <c r="I116" s="199">
        <v>18.540000000000077</v>
      </c>
      <c r="J116" s="186"/>
      <c r="K116" s="186"/>
    </row>
    <row r="117" spans="2:11" x14ac:dyDescent="0.25">
      <c r="B117" s="203" t="s">
        <v>5</v>
      </c>
      <c r="C117" s="180" t="s">
        <v>15</v>
      </c>
      <c r="D117" s="224">
        <v>51.009758703356262</v>
      </c>
      <c r="E117" s="199">
        <v>482.78</v>
      </c>
      <c r="F117" s="199">
        <v>492.48</v>
      </c>
      <c r="G117" s="199">
        <v>507.9</v>
      </c>
      <c r="H117" s="251">
        <v>9.7000000000000455</v>
      </c>
      <c r="I117" s="199">
        <v>15.419999999999959</v>
      </c>
      <c r="J117" s="186"/>
      <c r="K117" s="186"/>
    </row>
    <row r="118" spans="2:11" x14ac:dyDescent="0.25">
      <c r="B118" s="203" t="s">
        <v>6</v>
      </c>
      <c r="C118" s="180" t="s">
        <v>12</v>
      </c>
      <c r="D118" s="224">
        <v>7</v>
      </c>
      <c r="E118" s="199">
        <v>61.06</v>
      </c>
      <c r="F118" s="199">
        <v>63.7</v>
      </c>
      <c r="G118" s="199">
        <v>66.22</v>
      </c>
      <c r="H118" s="251">
        <v>2.6400000000000006</v>
      </c>
      <c r="I118" s="199">
        <v>2.519999999999996</v>
      </c>
      <c r="J118" s="186"/>
      <c r="K118" s="186"/>
    </row>
    <row r="119" spans="2:11" x14ac:dyDescent="0.25">
      <c r="B119" s="203" t="s">
        <v>7</v>
      </c>
      <c r="C119" s="180" t="s">
        <v>15</v>
      </c>
      <c r="D119" s="224">
        <v>55.18452380952381</v>
      </c>
      <c r="E119" s="199">
        <v>333.02</v>
      </c>
      <c r="F119" s="199">
        <v>348.41</v>
      </c>
      <c r="G119" s="199">
        <v>362</v>
      </c>
      <c r="H119" s="251">
        <v>15.390000000000043</v>
      </c>
      <c r="I119" s="199">
        <v>13.589999999999975</v>
      </c>
      <c r="J119" s="201"/>
      <c r="K119" s="186"/>
    </row>
    <row r="120" spans="2:11" x14ac:dyDescent="0.25">
      <c r="B120" s="203"/>
      <c r="C120" s="180"/>
      <c r="D120" s="224"/>
      <c r="E120" s="199"/>
      <c r="F120" s="199"/>
      <c r="G120" s="199"/>
      <c r="H120" s="180"/>
      <c r="I120" s="204"/>
      <c r="J120" s="186"/>
      <c r="K120" s="186"/>
    </row>
    <row r="121" spans="2:11" x14ac:dyDescent="0.25">
      <c r="B121" s="203"/>
      <c r="C121" s="180"/>
      <c r="D121" s="240"/>
      <c r="E121" s="244"/>
      <c r="F121" s="258" t="s">
        <v>190</v>
      </c>
      <c r="G121" s="258"/>
      <c r="H121" s="186"/>
      <c r="I121" s="186"/>
      <c r="J121" s="186"/>
      <c r="K121" s="186"/>
    </row>
    <row r="122" spans="2:11" x14ac:dyDescent="0.25">
      <c r="B122" s="203" t="s">
        <v>194</v>
      </c>
      <c r="C122" s="180"/>
      <c r="D122" s="240"/>
      <c r="E122" s="207"/>
      <c r="F122" s="209">
        <v>6.9364161849711087E-2</v>
      </c>
      <c r="G122" s="209">
        <v>6.029106029106026E-2</v>
      </c>
      <c r="H122" s="186"/>
      <c r="I122" s="186"/>
      <c r="J122" s="186"/>
      <c r="K122" s="186"/>
    </row>
    <row r="123" spans="2:11" x14ac:dyDescent="0.25">
      <c r="B123" s="203" t="s">
        <v>176</v>
      </c>
      <c r="C123" s="180"/>
      <c r="D123" s="240"/>
      <c r="E123" s="207"/>
      <c r="F123" s="209">
        <v>4.7598719316968983E-2</v>
      </c>
      <c r="G123" s="209">
        <v>4.3398533007335018E-2</v>
      </c>
      <c r="H123" s="186"/>
      <c r="I123" s="186"/>
      <c r="J123" s="186"/>
      <c r="K123" s="186"/>
    </row>
    <row r="124" spans="2:11" x14ac:dyDescent="0.25">
      <c r="B124" s="203" t="s">
        <v>2</v>
      </c>
      <c r="C124" s="180"/>
      <c r="D124" s="240"/>
      <c r="E124" s="207"/>
      <c r="F124" s="209">
        <v>4.5980690243772361E-2</v>
      </c>
      <c r="G124" s="209">
        <v>3.166913152124029E-2</v>
      </c>
      <c r="H124" s="186"/>
      <c r="I124" s="186"/>
      <c r="J124" s="186"/>
      <c r="K124" s="186"/>
    </row>
    <row r="125" spans="2:11" x14ac:dyDescent="0.25">
      <c r="B125" s="203" t="s">
        <v>3</v>
      </c>
      <c r="C125" s="180"/>
      <c r="D125" s="240"/>
      <c r="E125" s="207"/>
      <c r="F125" s="209">
        <v>2.6099325870492913E-2</v>
      </c>
      <c r="G125" s="209">
        <v>3.4536797058646193E-2</v>
      </c>
      <c r="H125" s="186"/>
      <c r="I125" s="186"/>
      <c r="J125" s="186"/>
      <c r="K125" s="186"/>
    </row>
    <row r="126" spans="2:11" x14ac:dyDescent="0.25">
      <c r="B126" s="203" t="s">
        <v>4</v>
      </c>
      <c r="C126" s="180"/>
      <c r="D126" s="240"/>
      <c r="E126" s="207"/>
      <c r="F126" s="209">
        <v>7.0130671879822998E-2</v>
      </c>
      <c r="G126" s="209">
        <v>3.5651789319847083E-2</v>
      </c>
      <c r="H126" s="186"/>
      <c r="I126" s="186"/>
      <c r="J126" s="186"/>
      <c r="K126" s="186"/>
    </row>
    <row r="127" spans="2:11" x14ac:dyDescent="0.25">
      <c r="B127" s="203" t="s">
        <v>5</v>
      </c>
      <c r="C127" s="180"/>
      <c r="D127" s="240"/>
      <c r="E127" s="207"/>
      <c r="F127" s="209">
        <v>2.0091967355731485E-2</v>
      </c>
      <c r="G127" s="209">
        <v>3.131091617933715E-2</v>
      </c>
      <c r="H127" s="186"/>
      <c r="I127" s="186"/>
      <c r="J127" s="186"/>
      <c r="K127" s="186"/>
    </row>
    <row r="128" spans="2:11" x14ac:dyDescent="0.25">
      <c r="B128" s="203" t="s">
        <v>6</v>
      </c>
      <c r="C128" s="180"/>
      <c r="D128" s="240"/>
      <c r="E128" s="207"/>
      <c r="F128" s="209">
        <v>4.3236161152964303E-2</v>
      </c>
      <c r="G128" s="209">
        <v>3.9560439560439496E-2</v>
      </c>
      <c r="H128" s="186"/>
      <c r="I128" s="186"/>
      <c r="J128" s="186"/>
      <c r="K128" s="186"/>
    </row>
    <row r="129" spans="2:11" x14ac:dyDescent="0.25">
      <c r="B129" s="203" t="s">
        <v>7</v>
      </c>
      <c r="C129" s="180"/>
      <c r="D129" s="240"/>
      <c r="E129" s="207"/>
      <c r="F129" s="209">
        <v>4.6213440634196273E-2</v>
      </c>
      <c r="G129" s="209">
        <v>3.9005769065181752E-2</v>
      </c>
      <c r="H129" s="186"/>
      <c r="I129" s="186"/>
      <c r="J129" s="186"/>
      <c r="K129" s="186"/>
    </row>
    <row r="130" spans="2:11" x14ac:dyDescent="0.25">
      <c r="B130" s="203"/>
      <c r="C130" s="180"/>
      <c r="D130" s="240"/>
      <c r="E130" s="201"/>
      <c r="F130" s="231"/>
      <c r="G130" s="180"/>
      <c r="H130" s="186"/>
      <c r="I130" s="186"/>
      <c r="J130" s="186"/>
      <c r="K130" s="186"/>
    </row>
    <row r="131" spans="2:11" x14ac:dyDescent="0.25">
      <c r="B131" s="245" t="s">
        <v>191</v>
      </c>
      <c r="C131" s="246"/>
      <c r="D131" s="247"/>
      <c r="E131" s="248"/>
      <c r="F131" s="249">
        <v>0.04</v>
      </c>
      <c r="G131" s="249">
        <v>0.04</v>
      </c>
      <c r="H131" s="186"/>
      <c r="I131" s="186"/>
      <c r="J131" s="186"/>
      <c r="K131" s="186"/>
    </row>
  </sheetData>
  <mergeCells count="13">
    <mergeCell ref="J54:K54"/>
    <mergeCell ref="B109:B110"/>
    <mergeCell ref="C109:C110"/>
    <mergeCell ref="D109:D110"/>
    <mergeCell ref="F109:G109"/>
    <mergeCell ref="H109:I109"/>
    <mergeCell ref="H54:I54"/>
    <mergeCell ref="F121:G121"/>
    <mergeCell ref="D33:E33"/>
    <mergeCell ref="F33:G33"/>
    <mergeCell ref="D7:E7"/>
    <mergeCell ref="F7:G7"/>
    <mergeCell ref="F54:G54"/>
  </mergeCells>
  <conditionalFormatting sqref="B2:K131">
    <cfRule type="expression" dxfId="0" priority="1" stopIfTrue="1">
      <formula>NOT(_xlfn.ISFORMULA(B2))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workbookViewId="0">
      <selection activeCell="F11" sqref="F11"/>
    </sheetView>
  </sheetViews>
  <sheetFormatPr defaultColWidth="11" defaultRowHeight="12" x14ac:dyDescent="0.2"/>
  <cols>
    <col min="1" max="1" width="26.375" style="1" customWidth="1"/>
    <col min="2" max="6" width="10.625" style="1" customWidth="1"/>
    <col min="7" max="10" width="11" style="1" bestFit="1" customWidth="1"/>
    <col min="11" max="11" width="11.125" style="1" bestFit="1" customWidth="1"/>
    <col min="12" max="16384" width="11" style="1"/>
  </cols>
  <sheetData>
    <row r="2" spans="1:10" x14ac:dyDescent="0.2">
      <c r="A2" s="1" t="s">
        <v>69</v>
      </c>
    </row>
    <row r="3" spans="1:10" x14ac:dyDescent="0.2">
      <c r="A3" s="8" t="s">
        <v>28</v>
      </c>
      <c r="B3" s="256" t="s">
        <v>27</v>
      </c>
      <c r="C3" s="256"/>
      <c r="D3" s="256"/>
      <c r="E3" s="256"/>
      <c r="F3" s="256"/>
      <c r="G3" s="256"/>
      <c r="H3" s="256"/>
      <c r="I3" s="256"/>
      <c r="J3" s="37"/>
    </row>
    <row r="4" spans="1:10" ht="12.75" thickBot="1" x14ac:dyDescent="0.25">
      <c r="A4" s="4" t="s">
        <v>29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  <c r="G4" s="4" t="s">
        <v>33</v>
      </c>
      <c r="H4" s="4" t="s">
        <v>34</v>
      </c>
      <c r="I4" s="4" t="s">
        <v>35</v>
      </c>
      <c r="J4" s="38" t="s">
        <v>30</v>
      </c>
    </row>
    <row r="5" spans="1:10" x14ac:dyDescent="0.2">
      <c r="A5" s="39"/>
      <c r="B5" s="39"/>
      <c r="C5" s="39"/>
      <c r="D5" s="39"/>
      <c r="E5" s="39"/>
      <c r="F5" s="39"/>
      <c r="G5" s="39"/>
      <c r="H5" s="39"/>
      <c r="I5" s="39"/>
      <c r="J5" s="40"/>
    </row>
    <row r="6" spans="1:10" x14ac:dyDescent="0.2">
      <c r="A6" s="1" t="s">
        <v>31</v>
      </c>
      <c r="B6" s="31">
        <v>473371</v>
      </c>
      <c r="C6" s="31">
        <v>449782</v>
      </c>
      <c r="D6" s="31">
        <v>6250900</v>
      </c>
      <c r="E6" s="31">
        <v>4166534.3751499997</v>
      </c>
      <c r="F6" s="31">
        <v>2139143.2465509246</v>
      </c>
      <c r="G6" s="31">
        <v>3112762.0928883953</v>
      </c>
      <c r="H6" s="31">
        <v>2857747.6573101119</v>
      </c>
      <c r="I6" s="31">
        <v>1921174.866433234</v>
      </c>
      <c r="J6" s="31">
        <f>SUM(B6:I6)</f>
        <v>21371415.238332666</v>
      </c>
    </row>
    <row r="7" spans="1:10" x14ac:dyDescent="0.2">
      <c r="A7" s="1" t="s">
        <v>32</v>
      </c>
      <c r="B7" s="31">
        <v>2030000</v>
      </c>
      <c r="C7" s="31">
        <v>2038370</v>
      </c>
      <c r="D7" s="31">
        <v>2278813.2000000002</v>
      </c>
      <c r="E7" s="31">
        <v>4145888.1925249998</v>
      </c>
      <c r="F7" s="31">
        <v>2565738.0209962502</v>
      </c>
      <c r="G7" s="31">
        <v>2320692.8056374551</v>
      </c>
      <c r="H7" s="31">
        <v>2159443.5782726966</v>
      </c>
      <c r="I7" s="31">
        <v>907031.97575084167</v>
      </c>
      <c r="J7" s="31">
        <f>SUM(B7:I7)</f>
        <v>18445977.773182243</v>
      </c>
    </row>
    <row r="8" spans="1:10" ht="12.75" thickBot="1" x14ac:dyDescent="0.25">
      <c r="A8" s="41" t="s">
        <v>20</v>
      </c>
      <c r="B8" s="42">
        <f>B6-B7</f>
        <v>-1556629</v>
      </c>
      <c r="C8" s="42">
        <f t="shared" ref="C8:J8" si="0">C6-C7</f>
        <v>-1588588</v>
      </c>
      <c r="D8" s="42">
        <f t="shared" si="0"/>
        <v>3972086.8</v>
      </c>
      <c r="E8" s="42">
        <f t="shared" si="0"/>
        <v>20646.182624999899</v>
      </c>
      <c r="F8" s="42">
        <f t="shared" si="0"/>
        <v>-426594.7744453256</v>
      </c>
      <c r="G8" s="42">
        <f t="shared" si="0"/>
        <v>792069.28725094022</v>
      </c>
      <c r="H8" s="42">
        <f t="shared" si="0"/>
        <v>698304.07903741533</v>
      </c>
      <c r="I8" s="42">
        <f t="shared" si="0"/>
        <v>1014142.8906823923</v>
      </c>
      <c r="J8" s="42">
        <f t="shared" si="0"/>
        <v>2925437.4651504233</v>
      </c>
    </row>
  </sheetData>
  <mergeCells count="1">
    <mergeCell ref="B3:I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22" workbookViewId="0">
      <selection activeCell="A33" sqref="A33"/>
    </sheetView>
  </sheetViews>
  <sheetFormatPr defaultColWidth="11" defaultRowHeight="12" x14ac:dyDescent="0.2"/>
  <cols>
    <col min="1" max="1" width="26.375" style="1" customWidth="1"/>
    <col min="2" max="6" width="10.625" style="1" customWidth="1"/>
    <col min="7" max="10" width="11" style="1" bestFit="1" customWidth="1"/>
    <col min="11" max="11" width="11.125" style="1" bestFit="1" customWidth="1"/>
    <col min="12" max="16384" width="11" style="1"/>
  </cols>
  <sheetData>
    <row r="1" spans="1:3" x14ac:dyDescent="0.2">
      <c r="A1" s="1" t="s">
        <v>68</v>
      </c>
    </row>
    <row r="2" spans="1:3" x14ac:dyDescent="0.2">
      <c r="A2" s="10"/>
      <c r="B2" s="11" t="s">
        <v>0</v>
      </c>
      <c r="C2" s="12" t="s">
        <v>0</v>
      </c>
    </row>
    <row r="3" spans="1:3" ht="12.75" thickBot="1" x14ac:dyDescent="0.25">
      <c r="A3" s="13" t="s">
        <v>1</v>
      </c>
      <c r="B3" s="14">
        <v>2019</v>
      </c>
      <c r="C3" s="15">
        <v>2020</v>
      </c>
    </row>
    <row r="4" spans="1:3" x14ac:dyDescent="0.2">
      <c r="A4" s="16" t="s">
        <v>60</v>
      </c>
      <c r="B4" s="17"/>
      <c r="C4" s="18"/>
    </row>
    <row r="5" spans="1:3" x14ac:dyDescent="0.2">
      <c r="A5" s="19" t="s">
        <v>59</v>
      </c>
      <c r="B5" s="20">
        <v>4</v>
      </c>
      <c r="C5" s="20">
        <v>4.0599999999999996</v>
      </c>
    </row>
    <row r="6" spans="1:3" x14ac:dyDescent="0.2">
      <c r="A6" s="19" t="s">
        <v>2</v>
      </c>
      <c r="B6" s="20">
        <v>3.24</v>
      </c>
      <c r="C6" s="20">
        <v>3.28</v>
      </c>
    </row>
    <row r="7" spans="1:3" x14ac:dyDescent="0.2">
      <c r="A7" s="19" t="s">
        <v>3</v>
      </c>
      <c r="B7" s="20">
        <v>4.09</v>
      </c>
      <c r="C7" s="20">
        <v>4.16</v>
      </c>
    </row>
    <row r="8" spans="1:3" x14ac:dyDescent="0.2">
      <c r="A8" s="19" t="s">
        <v>4</v>
      </c>
      <c r="B8" s="20">
        <v>4.33</v>
      </c>
      <c r="C8" s="20">
        <v>4.42</v>
      </c>
    </row>
    <row r="9" spans="1:3" x14ac:dyDescent="0.2">
      <c r="A9" s="19" t="s">
        <v>5</v>
      </c>
      <c r="B9" s="20">
        <v>7.65</v>
      </c>
      <c r="C9" s="20">
        <v>7.75</v>
      </c>
    </row>
    <row r="10" spans="1:3" x14ac:dyDescent="0.2">
      <c r="A10" s="19" t="s">
        <v>6</v>
      </c>
      <c r="B10" s="20">
        <v>6</v>
      </c>
      <c r="C10" s="20">
        <v>6.09</v>
      </c>
    </row>
    <row r="11" spans="1:3" x14ac:dyDescent="0.2">
      <c r="A11" s="19" t="s">
        <v>7</v>
      </c>
      <c r="B11" s="20">
        <v>4.3600000000000003</v>
      </c>
      <c r="C11" s="20">
        <v>4.45</v>
      </c>
    </row>
    <row r="12" spans="1:3" x14ac:dyDescent="0.2">
      <c r="A12" s="21" t="s">
        <v>8</v>
      </c>
      <c r="B12" s="20">
        <v>2.5099999999999998</v>
      </c>
      <c r="C12" s="20">
        <v>2.5099999999999998</v>
      </c>
    </row>
    <row r="16" spans="1:3" x14ac:dyDescent="0.2">
      <c r="A16" s="22"/>
      <c r="B16" s="11" t="s">
        <v>0</v>
      </c>
      <c r="C16" s="12" t="s">
        <v>0</v>
      </c>
    </row>
    <row r="17" spans="1:3" ht="12.75" thickBot="1" x14ac:dyDescent="0.25">
      <c r="A17" s="13" t="s">
        <v>9</v>
      </c>
      <c r="B17" s="14">
        <v>2019</v>
      </c>
      <c r="C17" s="15">
        <v>2020</v>
      </c>
    </row>
    <row r="18" spans="1:3" x14ac:dyDescent="0.2">
      <c r="A18" s="23" t="s">
        <v>10</v>
      </c>
      <c r="B18" s="24">
        <v>2.38</v>
      </c>
      <c r="C18" s="24">
        <v>2.38</v>
      </c>
    </row>
    <row r="19" spans="1:3" x14ac:dyDescent="0.2">
      <c r="A19" s="23" t="s">
        <v>11</v>
      </c>
      <c r="B19" s="25"/>
      <c r="C19" s="26"/>
    </row>
    <row r="20" spans="1:3" x14ac:dyDescent="0.2">
      <c r="A20" s="27" t="s">
        <v>12</v>
      </c>
      <c r="B20" s="28">
        <v>14.41</v>
      </c>
      <c r="C20" s="28">
        <v>16.05</v>
      </c>
    </row>
    <row r="21" spans="1:3" x14ac:dyDescent="0.2">
      <c r="A21" s="27" t="s">
        <v>13</v>
      </c>
      <c r="B21" s="28">
        <v>24.5</v>
      </c>
      <c r="C21" s="28">
        <v>27.29</v>
      </c>
    </row>
    <row r="22" spans="1:3" x14ac:dyDescent="0.2">
      <c r="A22" s="27" t="s">
        <v>14</v>
      </c>
      <c r="B22" s="28">
        <v>47.55</v>
      </c>
      <c r="C22" s="28">
        <v>52.97</v>
      </c>
    </row>
    <row r="23" spans="1:3" x14ac:dyDescent="0.2">
      <c r="A23" s="27" t="s">
        <v>15</v>
      </c>
      <c r="B23" s="28">
        <v>76.37</v>
      </c>
      <c r="C23" s="28">
        <v>85.07</v>
      </c>
    </row>
    <row r="24" spans="1:3" x14ac:dyDescent="0.2">
      <c r="A24" s="27" t="s">
        <v>16</v>
      </c>
      <c r="B24" s="28">
        <v>144.1</v>
      </c>
      <c r="C24" s="28">
        <v>160.5</v>
      </c>
    </row>
    <row r="25" spans="1:3" x14ac:dyDescent="0.2">
      <c r="A25" s="27" t="s">
        <v>17</v>
      </c>
      <c r="B25" s="28">
        <v>240.65</v>
      </c>
      <c r="C25" s="28">
        <v>268.04000000000002</v>
      </c>
    </row>
    <row r="26" spans="1:3" x14ac:dyDescent="0.2">
      <c r="A26" s="23" t="s">
        <v>18</v>
      </c>
      <c r="B26" s="25"/>
      <c r="C26" s="26"/>
    </row>
    <row r="27" spans="1:3" x14ac:dyDescent="0.2">
      <c r="A27" s="27" t="s">
        <v>17</v>
      </c>
      <c r="B27" s="28">
        <v>58.62</v>
      </c>
      <c r="C27" s="28">
        <v>59.79</v>
      </c>
    </row>
    <row r="28" spans="1:3" x14ac:dyDescent="0.2">
      <c r="A28" s="29" t="s">
        <v>19</v>
      </c>
      <c r="B28" s="28">
        <v>184.46</v>
      </c>
      <c r="C28" s="28">
        <v>188.15</v>
      </c>
    </row>
    <row r="32" spans="1:3" x14ac:dyDescent="0.2">
      <c r="A32" s="1" t="s">
        <v>70</v>
      </c>
    </row>
    <row r="33" spans="1:7" x14ac:dyDescent="0.2">
      <c r="A33" s="8"/>
      <c r="B33" s="257" t="s">
        <v>27</v>
      </c>
      <c r="C33" s="257"/>
      <c r="D33" s="257"/>
      <c r="E33" s="257"/>
      <c r="F33" s="257"/>
    </row>
    <row r="34" spans="1:7" ht="12.75" thickBot="1" x14ac:dyDescent="0.25">
      <c r="A34" s="4"/>
      <c r="B34" s="30" t="s">
        <v>22</v>
      </c>
      <c r="C34" s="30" t="s">
        <v>23</v>
      </c>
      <c r="D34" s="30" t="s">
        <v>24</v>
      </c>
      <c r="E34" s="30" t="s">
        <v>25</v>
      </c>
      <c r="F34" s="30" t="s">
        <v>26</v>
      </c>
    </row>
    <row r="35" spans="1:7" x14ac:dyDescent="0.2">
      <c r="A35" s="1" t="s">
        <v>62</v>
      </c>
      <c r="B35" s="31">
        <v>5679572.8099999996</v>
      </c>
      <c r="C35" s="31">
        <v>5888851.8499999996</v>
      </c>
      <c r="D35" s="31">
        <v>5880582</v>
      </c>
      <c r="E35" s="31">
        <v>6277789.4806026937</v>
      </c>
      <c r="F35" s="31">
        <v>6540099.3836203171</v>
      </c>
    </row>
    <row r="36" spans="1:7" x14ac:dyDescent="0.2">
      <c r="A36" s="1" t="s">
        <v>61</v>
      </c>
      <c r="B36" s="31">
        <v>5480275.9582382822</v>
      </c>
      <c r="C36" s="31">
        <v>5666151.8632323854</v>
      </c>
      <c r="D36" s="31">
        <v>5880581.592428199</v>
      </c>
      <c r="E36" s="31">
        <v>6103117.7523269318</v>
      </c>
      <c r="F36" s="31">
        <v>6334461.3431163095</v>
      </c>
    </row>
    <row r="37" spans="1:7" x14ac:dyDescent="0.2">
      <c r="A37" s="32" t="s">
        <v>63</v>
      </c>
      <c r="B37" s="33">
        <f>B35-B36</f>
        <v>199296.85176171735</v>
      </c>
      <c r="C37" s="33">
        <f t="shared" ref="C37:F37" si="0">C35-C36</f>
        <v>222699.98676761426</v>
      </c>
      <c r="D37" s="33">
        <f t="shared" si="0"/>
        <v>0.40757180098444223</v>
      </c>
      <c r="E37" s="33">
        <f t="shared" si="0"/>
        <v>174671.72827576194</v>
      </c>
      <c r="F37" s="33">
        <f t="shared" si="0"/>
        <v>205638.0405040076</v>
      </c>
      <c r="G37" s="34"/>
    </row>
    <row r="38" spans="1:7" x14ac:dyDescent="0.2">
      <c r="A38" s="35" t="s">
        <v>64</v>
      </c>
      <c r="B38" s="36">
        <f t="shared" ref="B38:C38" si="1">B37/B36</f>
        <v>3.636620733708168E-2</v>
      </c>
      <c r="C38" s="36">
        <f t="shared" si="1"/>
        <v>3.930356830227455E-2</v>
      </c>
      <c r="D38" s="36">
        <f>D37/D36</f>
        <v>6.9308076859137404E-8</v>
      </c>
      <c r="E38" s="36">
        <f>E37/E36</f>
        <v>2.8620081631091743E-2</v>
      </c>
      <c r="F38" s="36">
        <f>F37/F36</f>
        <v>3.2463382340706122E-2</v>
      </c>
    </row>
    <row r="39" spans="1:7" x14ac:dyDescent="0.2">
      <c r="A39" s="1" t="s">
        <v>21</v>
      </c>
    </row>
  </sheetData>
  <mergeCells count="1">
    <mergeCell ref="B33:F33"/>
  </mergeCells>
  <conditionalFormatting sqref="B5:C12">
    <cfRule type="expression" dxfId="8" priority="6" stopIfTrue="1">
      <formula>NOT(_xlfn.ISFORMULA(B5))</formula>
    </cfRule>
  </conditionalFormatting>
  <conditionalFormatting sqref="B18:C18">
    <cfRule type="expression" dxfId="7" priority="5" stopIfTrue="1">
      <formula>NOT(_xlfn.ISFORMULA(B18))</formula>
    </cfRule>
  </conditionalFormatting>
  <conditionalFormatting sqref="B20:C21">
    <cfRule type="expression" dxfId="6" priority="4" stopIfTrue="1">
      <formula>NOT(_xlfn.ISFORMULA(B20))</formula>
    </cfRule>
  </conditionalFormatting>
  <conditionalFormatting sqref="B22:C25">
    <cfRule type="expression" dxfId="5" priority="3" stopIfTrue="1">
      <formula>NOT(_xlfn.ISFORMULA(B22))</formula>
    </cfRule>
  </conditionalFormatting>
  <conditionalFormatting sqref="B27:C28">
    <cfRule type="expression" dxfId="4" priority="2" stopIfTrue="1">
      <formula>NOT(_xlfn.ISFORMULA(B27))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opLeftCell="A2" workbookViewId="0">
      <selection activeCell="A25" sqref="A25"/>
    </sheetView>
  </sheetViews>
  <sheetFormatPr defaultColWidth="11" defaultRowHeight="12" x14ac:dyDescent="0.2"/>
  <cols>
    <col min="1" max="1" width="26.5" style="1" customWidth="1"/>
    <col min="2" max="7" width="9.625" style="1" customWidth="1"/>
    <col min="8" max="16384" width="11" style="1"/>
  </cols>
  <sheetData>
    <row r="2" spans="1:7" x14ac:dyDescent="0.2">
      <c r="A2" s="1" t="s">
        <v>71</v>
      </c>
    </row>
    <row r="3" spans="1:7" x14ac:dyDescent="0.2">
      <c r="A3" s="8"/>
      <c r="B3" s="9" t="s">
        <v>36</v>
      </c>
      <c r="C3" s="8"/>
      <c r="D3" s="8"/>
      <c r="E3" s="8"/>
      <c r="F3" s="8"/>
      <c r="G3" s="8"/>
    </row>
    <row r="4" spans="1:7" ht="12.75" thickBot="1" x14ac:dyDescent="0.25">
      <c r="A4" s="4"/>
      <c r="B4" s="30" t="s">
        <v>24</v>
      </c>
      <c r="C4" s="30" t="s">
        <v>25</v>
      </c>
      <c r="D4" s="30" t="s">
        <v>26</v>
      </c>
      <c r="E4" s="30" t="s">
        <v>33</v>
      </c>
      <c r="F4" s="30" t="s">
        <v>34</v>
      </c>
      <c r="G4" s="30" t="s">
        <v>35</v>
      </c>
    </row>
    <row r="5" spans="1:7" x14ac:dyDescent="0.2">
      <c r="A5" s="43" t="s">
        <v>37</v>
      </c>
    </row>
    <row r="6" spans="1:7" x14ac:dyDescent="0.2">
      <c r="A6" s="1" t="s">
        <v>38</v>
      </c>
      <c r="B6" s="44">
        <v>4326810.74</v>
      </c>
      <c r="C6" s="44">
        <v>4578853.933642189</v>
      </c>
      <c r="D6" s="44">
        <v>4749774.9761534221</v>
      </c>
      <c r="E6" s="44">
        <v>4928953.4927781522</v>
      </c>
      <c r="F6" s="44">
        <v>5116904.1977904169</v>
      </c>
      <c r="G6" s="44">
        <v>5316068.7083327081</v>
      </c>
    </row>
    <row r="7" spans="1:7" x14ac:dyDescent="0.2">
      <c r="A7" s="1" t="s">
        <v>39</v>
      </c>
    </row>
    <row r="8" spans="1:7" x14ac:dyDescent="0.2">
      <c r="A8" s="1" t="s">
        <v>40</v>
      </c>
      <c r="B8" s="45">
        <v>1218373</v>
      </c>
      <c r="C8" s="45">
        <v>1214987</v>
      </c>
      <c r="D8" s="45">
        <v>1212750</v>
      </c>
      <c r="E8" s="45">
        <v>1213807</v>
      </c>
      <c r="F8" s="45">
        <v>860722</v>
      </c>
      <c r="G8" s="45">
        <v>860063</v>
      </c>
    </row>
    <row r="9" spans="1:7" x14ac:dyDescent="0.2">
      <c r="A9" s="1" t="s">
        <v>41</v>
      </c>
      <c r="B9" s="45">
        <v>6250900</v>
      </c>
      <c r="C9" s="45">
        <v>4200000</v>
      </c>
      <c r="D9" s="45">
        <v>2110000</v>
      </c>
      <c r="E9" s="45">
        <v>3150000</v>
      </c>
      <c r="F9" s="45">
        <v>2950000</v>
      </c>
      <c r="G9" s="45">
        <v>2000000</v>
      </c>
    </row>
    <row r="10" spans="1:7" x14ac:dyDescent="0.2">
      <c r="A10" s="46" t="s">
        <v>42</v>
      </c>
      <c r="B10" s="47">
        <v>7469273</v>
      </c>
      <c r="C10" s="47">
        <v>5414987</v>
      </c>
      <c r="D10" s="47">
        <v>3322750</v>
      </c>
      <c r="E10" s="47">
        <v>4363807</v>
      </c>
      <c r="F10" s="47">
        <v>3810722</v>
      </c>
      <c r="G10" s="47">
        <v>2860063</v>
      </c>
    </row>
    <row r="12" spans="1:7" x14ac:dyDescent="0.2">
      <c r="A12" s="43" t="s">
        <v>43</v>
      </c>
      <c r="B12" s="45">
        <v>11796083.74</v>
      </c>
      <c r="C12" s="45">
        <v>9993840.9336421899</v>
      </c>
      <c r="D12" s="45">
        <v>8072524.9761534221</v>
      </c>
      <c r="E12" s="45">
        <v>9292760.4927781522</v>
      </c>
      <c r="F12" s="45">
        <v>8927626.1977904178</v>
      </c>
      <c r="G12" s="45">
        <v>8176131.7083327081</v>
      </c>
    </row>
    <row r="13" spans="1:7" ht="24.95" customHeight="1" x14ac:dyDescent="0.2">
      <c r="A13" s="43" t="s">
        <v>44</v>
      </c>
    </row>
    <row r="14" spans="1:7" x14ac:dyDescent="0.2">
      <c r="A14" s="1" t="s">
        <v>45</v>
      </c>
      <c r="B14" s="45">
        <v>239200</v>
      </c>
      <c r="C14" s="45">
        <v>261200</v>
      </c>
      <c r="D14" s="45">
        <v>261200</v>
      </c>
      <c r="E14" s="45">
        <v>261200</v>
      </c>
      <c r="F14" s="45">
        <v>261200</v>
      </c>
      <c r="G14" s="45">
        <v>261200</v>
      </c>
    </row>
    <row r="15" spans="1:7" x14ac:dyDescent="0.2">
      <c r="A15" s="1" t="s">
        <v>46</v>
      </c>
      <c r="B15" s="45">
        <v>315000</v>
      </c>
      <c r="C15" s="45">
        <v>97731.955665463567</v>
      </c>
      <c r="D15" s="45">
        <v>77976.842942211457</v>
      </c>
      <c r="E15" s="45">
        <v>66908.202158121829</v>
      </c>
      <c r="F15" s="45">
        <v>50990.568059201745</v>
      </c>
      <c r="G15" s="45">
        <v>44801.68610263821</v>
      </c>
    </row>
    <row r="16" spans="1:7" x14ac:dyDescent="0.2">
      <c r="A16" s="1" t="s">
        <v>47</v>
      </c>
      <c r="B16" s="45">
        <v>48982</v>
      </c>
      <c r="C16" s="45">
        <v>48982</v>
      </c>
      <c r="D16" s="45">
        <v>48982</v>
      </c>
      <c r="E16" s="45">
        <v>48982</v>
      </c>
      <c r="F16" s="45">
        <v>48982</v>
      </c>
      <c r="G16" s="45">
        <v>48982</v>
      </c>
    </row>
    <row r="17" spans="1:7" x14ac:dyDescent="0.2">
      <c r="A17" s="1" t="s">
        <v>48</v>
      </c>
      <c r="B17" s="45">
        <v>803923</v>
      </c>
      <c r="C17" s="45">
        <v>854566</v>
      </c>
      <c r="D17" s="45">
        <v>853240</v>
      </c>
      <c r="E17" s="45">
        <v>855641</v>
      </c>
      <c r="F17" s="45">
        <v>503579</v>
      </c>
      <c r="G17" s="45">
        <v>503322</v>
      </c>
    </row>
    <row r="18" spans="1:7" x14ac:dyDescent="0.2">
      <c r="A18" s="48" t="s">
        <v>49</v>
      </c>
      <c r="B18" s="49">
        <v>1407105</v>
      </c>
      <c r="C18" s="49">
        <v>1262479.9556654636</v>
      </c>
      <c r="D18" s="49">
        <v>1241398.8429422113</v>
      </c>
      <c r="E18" s="49">
        <v>1232731.2021581219</v>
      </c>
      <c r="F18" s="49">
        <v>864751.56805920182</v>
      </c>
      <c r="G18" s="49">
        <v>858305.68610263825</v>
      </c>
    </row>
    <row r="19" spans="1:7" x14ac:dyDescent="0.2">
      <c r="A19" s="46" t="s">
        <v>50</v>
      </c>
      <c r="B19" s="47">
        <v>4508396.7399999984</v>
      </c>
      <c r="C19" s="47">
        <v>2453571.4973740317</v>
      </c>
      <c r="D19" s="47">
        <v>291026.74959089234</v>
      </c>
      <c r="E19" s="47">
        <v>1246750.9648607299</v>
      </c>
      <c r="F19" s="47">
        <v>964702.40702027082</v>
      </c>
      <c r="G19" s="47">
        <v>-104874.63450321741</v>
      </c>
    </row>
    <row r="21" spans="1:7" ht="12.75" thickBot="1" x14ac:dyDescent="0.25">
      <c r="A21" s="50" t="s">
        <v>51</v>
      </c>
      <c r="B21" s="51">
        <v>5880582.0000000019</v>
      </c>
      <c r="C21" s="52">
        <v>6277789.4806026947</v>
      </c>
      <c r="D21" s="52">
        <v>6540099.383620318</v>
      </c>
      <c r="E21" s="52">
        <v>6813278.325759301</v>
      </c>
      <c r="F21" s="52">
        <v>7098172.2227109447</v>
      </c>
      <c r="G21" s="52">
        <v>7422700.6567332875</v>
      </c>
    </row>
    <row r="22" spans="1:7" x14ac:dyDescent="0.2">
      <c r="A22" s="1" t="s">
        <v>52</v>
      </c>
      <c r="B22" s="53"/>
      <c r="C22" s="53"/>
      <c r="D22" s="53"/>
      <c r="E22" s="53"/>
      <c r="F22" s="53">
        <v>0.04</v>
      </c>
      <c r="G22" s="53">
        <v>0.04</v>
      </c>
    </row>
    <row r="23" spans="1:7" x14ac:dyDescent="0.2">
      <c r="A23" s="1" t="s">
        <v>128</v>
      </c>
      <c r="C23" s="175">
        <v>160968.961041095</v>
      </c>
      <c r="D23" s="175">
        <v>157772.083446462</v>
      </c>
      <c r="E23" s="54"/>
      <c r="F23" s="54"/>
      <c r="G23" s="54"/>
    </row>
    <row r="24" spans="1:7" ht="12.75" thickBot="1" x14ac:dyDescent="0.25">
      <c r="A24" s="178" t="s">
        <v>127</v>
      </c>
      <c r="B24" s="178"/>
      <c r="C24" s="179">
        <f>C21+C23</f>
        <v>6438758.4416437894</v>
      </c>
      <c r="D24" s="179">
        <f>D21+D23</f>
        <v>6697871.4670667797</v>
      </c>
    </row>
    <row r="25" spans="1:7" x14ac:dyDescent="0.2">
      <c r="A25" s="1" t="s">
        <v>129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"/>
  <sheetViews>
    <sheetView workbookViewId="0">
      <selection activeCell="E18" sqref="E18"/>
    </sheetView>
  </sheetViews>
  <sheetFormatPr defaultColWidth="11" defaultRowHeight="12" x14ac:dyDescent="0.2"/>
  <cols>
    <col min="1" max="1" width="14.625" style="1" bestFit="1" customWidth="1"/>
    <col min="2" max="2" width="12.375" style="1" customWidth="1"/>
    <col min="3" max="3" width="11.25" style="1" customWidth="1"/>
    <col min="4" max="4" width="10.25" style="1" customWidth="1"/>
    <col min="5" max="5" width="10.625" style="1" customWidth="1"/>
    <col min="6" max="6" width="11.25" style="1" customWidth="1"/>
    <col min="7" max="16384" width="11" style="1"/>
  </cols>
  <sheetData>
    <row r="3" spans="1:6" x14ac:dyDescent="0.2">
      <c r="A3" s="1" t="s">
        <v>67</v>
      </c>
    </row>
    <row r="4" spans="1:6" x14ac:dyDescent="0.2">
      <c r="A4" s="8"/>
      <c r="B4" s="9" t="s">
        <v>65</v>
      </c>
      <c r="C4" s="9" t="s">
        <v>66</v>
      </c>
      <c r="D4" s="9" t="s">
        <v>36</v>
      </c>
      <c r="E4" s="9" t="s">
        <v>53</v>
      </c>
      <c r="F4" s="9" t="s">
        <v>53</v>
      </c>
    </row>
    <row r="5" spans="1:6" ht="12.75" thickBot="1" x14ac:dyDescent="0.25">
      <c r="A5" s="4" t="s">
        <v>54</v>
      </c>
      <c r="B5" s="30" t="str">
        <f>'Rates &amp; Revenue'!B34</f>
        <v>FY 2017-18</v>
      </c>
      <c r="C5" s="30" t="str">
        <f>'Rates &amp; Revenue'!C34</f>
        <v>FY 2018-19</v>
      </c>
      <c r="D5" s="30" t="str">
        <f>'Rates &amp; Revenue'!D34</f>
        <v>FY 2019-20</v>
      </c>
      <c r="E5" s="30" t="str">
        <f>'Rates &amp; Revenue'!E34</f>
        <v>FY 2020-21</v>
      </c>
      <c r="F5" s="30" t="str">
        <f>'Rates &amp; Revenue'!F34</f>
        <v>FY 2021-22</v>
      </c>
    </row>
    <row r="7" spans="1:6" x14ac:dyDescent="0.2">
      <c r="A7" s="1" t="s">
        <v>55</v>
      </c>
      <c r="B7" s="6">
        <f>'[1]Water Fund 07'!G57</f>
        <v>1389598.6800000002</v>
      </c>
      <c r="C7" s="6">
        <f>'[1]Water Fund 07'!H57</f>
        <v>1608843.09</v>
      </c>
      <c r="D7" s="6">
        <f>'[1]Water Fund 07'!I57</f>
        <v>1810492</v>
      </c>
      <c r="E7" s="6">
        <f>'[1]Water Fund 07'!P57</f>
        <v>1893816.1236421887</v>
      </c>
      <c r="F7" s="6">
        <f>'[1]Water Fund 07'!Q57</f>
        <v>1970206.6570534226</v>
      </c>
    </row>
    <row r="8" spans="1:6" x14ac:dyDescent="0.2">
      <c r="A8" s="3" t="s">
        <v>56</v>
      </c>
      <c r="B8" s="6">
        <f>'[1]Water Fund 07'!G58</f>
        <v>1093333.0400000003</v>
      </c>
      <c r="C8" s="6">
        <f>'[1]Water Fund 07'!H58</f>
        <v>1156747.2800000003</v>
      </c>
      <c r="D8" s="6">
        <f>'[1]Water Fund 07'!I58</f>
        <v>1345282</v>
      </c>
      <c r="E8" s="6">
        <f>'[1]Water Fund 07'!P58</f>
        <v>1391260.29</v>
      </c>
      <c r="F8" s="6">
        <f>'[1]Water Fund 07'!Q58</f>
        <v>1439272.0863000003</v>
      </c>
    </row>
    <row r="9" spans="1:6" x14ac:dyDescent="0.2">
      <c r="A9" s="3" t="s">
        <v>57</v>
      </c>
      <c r="B9" s="6">
        <f>'[1]Water Fund 07'!G59</f>
        <v>1044860.7799999999</v>
      </c>
      <c r="C9" s="6">
        <f>'[1]Water Fund 07'!H59</f>
        <v>1114728.71</v>
      </c>
      <c r="D9" s="6">
        <f>'[1]Water Fund 07'!I59</f>
        <v>1171037</v>
      </c>
      <c r="E9" s="6">
        <f>'[1]Water Fund 07'!P59</f>
        <v>1293777.52</v>
      </c>
      <c r="F9" s="6">
        <f>'[1]Water Fund 07'!Q59</f>
        <v>1340296.2327999996</v>
      </c>
    </row>
    <row r="10" spans="1:6" ht="26.1" customHeight="1" thickBot="1" x14ac:dyDescent="0.25">
      <c r="A10" s="55" t="s">
        <v>58</v>
      </c>
      <c r="B10" s="7">
        <f>SUM(B7:B9)</f>
        <v>3527792.5000000005</v>
      </c>
      <c r="C10" s="7">
        <f t="shared" ref="C10:F10" si="0">SUM(C7:C9)</f>
        <v>3880319.08</v>
      </c>
      <c r="D10" s="7">
        <f t="shared" si="0"/>
        <v>4326811</v>
      </c>
      <c r="E10" s="7">
        <f t="shared" si="0"/>
        <v>4578853.9336421881</v>
      </c>
      <c r="F10" s="7">
        <f t="shared" si="0"/>
        <v>4749774.9761534221</v>
      </c>
    </row>
    <row r="11" spans="1:6" x14ac:dyDescent="0.2">
      <c r="A11" s="2" t="s">
        <v>32</v>
      </c>
      <c r="B11" s="5">
        <v>3772458.6879119142</v>
      </c>
      <c r="C11" s="5">
        <v>3993328.4309616191</v>
      </c>
      <c r="D11" s="5">
        <v>4143643.2376774098</v>
      </c>
      <c r="E11" s="5">
        <v>4301351.4335984662</v>
      </c>
      <c r="F11" s="5">
        <v>4466932.4692583289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3:C34"/>
  <sheetViews>
    <sheetView topLeftCell="A7" workbookViewId="0">
      <selection activeCell="F26" sqref="F26"/>
    </sheetView>
  </sheetViews>
  <sheetFormatPr defaultRowHeight="12" x14ac:dyDescent="0.2"/>
  <cols>
    <col min="1" max="1" width="9" style="1"/>
    <col min="2" max="2" width="24.375" style="1" customWidth="1"/>
    <col min="3" max="3" width="11.75" style="1" bestFit="1" customWidth="1"/>
    <col min="4" max="16384" width="9" style="1"/>
  </cols>
  <sheetData>
    <row r="3" spans="2:3" x14ac:dyDescent="0.2">
      <c r="B3" s="43"/>
    </row>
    <row r="4" spans="2:3" x14ac:dyDescent="0.2">
      <c r="C4" s="43" t="str">
        <f>'O&amp;M'!E5</f>
        <v>FY 2020-21</v>
      </c>
    </row>
    <row r="5" spans="2:3" x14ac:dyDescent="0.2">
      <c r="B5" s="1" t="s">
        <v>116</v>
      </c>
      <c r="C5" s="175">
        <v>336802.96625525685</v>
      </c>
    </row>
    <row r="6" spans="2:3" x14ac:dyDescent="0.2">
      <c r="B6" s="1" t="s">
        <v>117</v>
      </c>
      <c r="C6" s="175">
        <v>952872.19330202171</v>
      </c>
    </row>
    <row r="7" spans="2:3" x14ac:dyDescent="0.2">
      <c r="B7" s="1" t="s">
        <v>118</v>
      </c>
      <c r="C7" s="175">
        <v>259157.41508471253</v>
      </c>
    </row>
    <row r="8" spans="2:3" x14ac:dyDescent="0.2">
      <c r="B8" s="1" t="s">
        <v>119</v>
      </c>
      <c r="C8" s="175">
        <v>363857.06335272169</v>
      </c>
    </row>
    <row r="9" spans="2:3" x14ac:dyDescent="0.2">
      <c r="B9" s="1" t="s">
        <v>120</v>
      </c>
      <c r="C9" s="175">
        <v>830880.33443780732</v>
      </c>
    </row>
    <row r="10" spans="2:3" x14ac:dyDescent="0.2">
      <c r="B10" s="1" t="s">
        <v>124</v>
      </c>
      <c r="C10" s="175">
        <v>666151.74079417705</v>
      </c>
    </row>
    <row r="11" spans="2:3" x14ac:dyDescent="0.2">
      <c r="B11" s="1" t="s">
        <v>122</v>
      </c>
      <c r="C11" s="175">
        <v>226489.95325521991</v>
      </c>
    </row>
    <row r="12" spans="2:3" x14ac:dyDescent="0.2">
      <c r="B12" s="1" t="s">
        <v>123</v>
      </c>
      <c r="C12" s="175">
        <v>942642.26716027164</v>
      </c>
    </row>
    <row r="13" spans="2:3" x14ac:dyDescent="0.2">
      <c r="B13" s="8"/>
      <c r="C13" s="177">
        <f>SUM(C5:C12)</f>
        <v>4578853.933642189</v>
      </c>
    </row>
    <row r="14" spans="2:3" x14ac:dyDescent="0.2">
      <c r="B14" s="1" t="s">
        <v>130</v>
      </c>
      <c r="C14" s="176">
        <f>'O&amp;M'!E10</f>
        <v>4578853.9336421881</v>
      </c>
    </row>
    <row r="23" spans="2:3" x14ac:dyDescent="0.2">
      <c r="B23" s="43"/>
    </row>
    <row r="25" spans="2:3" x14ac:dyDescent="0.2">
      <c r="C25" s="175"/>
    </row>
    <row r="26" spans="2:3" x14ac:dyDescent="0.2">
      <c r="C26" s="175"/>
    </row>
    <row r="27" spans="2:3" x14ac:dyDescent="0.2">
      <c r="C27" s="175"/>
    </row>
    <row r="28" spans="2:3" x14ac:dyDescent="0.2">
      <c r="C28" s="175"/>
    </row>
    <row r="29" spans="2:3" x14ac:dyDescent="0.2">
      <c r="C29" s="175"/>
    </row>
    <row r="30" spans="2:3" x14ac:dyDescent="0.2">
      <c r="C30" s="175"/>
    </row>
    <row r="31" spans="2:3" x14ac:dyDescent="0.2">
      <c r="C31" s="175"/>
    </row>
    <row r="32" spans="2:3" x14ac:dyDescent="0.2">
      <c r="C32" s="175"/>
    </row>
    <row r="33" spans="2:3" x14ac:dyDescent="0.2">
      <c r="B33" s="8"/>
      <c r="C33" s="177"/>
    </row>
    <row r="34" spans="2:3" x14ac:dyDescent="0.2">
      <c r="C34" s="176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3:C31"/>
  <sheetViews>
    <sheetView workbookViewId="0">
      <selection activeCell="C8" sqref="C8"/>
    </sheetView>
  </sheetViews>
  <sheetFormatPr defaultRowHeight="12" x14ac:dyDescent="0.2"/>
  <cols>
    <col min="1" max="1" width="9" style="1"/>
    <col min="2" max="2" width="24.375" style="1" customWidth="1"/>
    <col min="3" max="3" width="11.75" style="1" bestFit="1" customWidth="1"/>
    <col min="4" max="16384" width="9" style="1"/>
  </cols>
  <sheetData>
    <row r="3" spans="2:3" x14ac:dyDescent="0.2">
      <c r="B3" s="43"/>
    </row>
    <row r="4" spans="2:3" x14ac:dyDescent="0.2">
      <c r="C4" s="43" t="str">
        <f>'O&amp;M'!E5</f>
        <v>FY 2020-21</v>
      </c>
    </row>
    <row r="5" spans="2:3" x14ac:dyDescent="0.2">
      <c r="B5" s="1" t="s">
        <v>125</v>
      </c>
      <c r="C5" s="175">
        <v>2509397</v>
      </c>
    </row>
    <row r="6" spans="2:3" x14ac:dyDescent="0.2">
      <c r="B6" s="1" t="s">
        <v>126</v>
      </c>
      <c r="C6" s="175">
        <v>1807420</v>
      </c>
    </row>
    <row r="7" spans="2:3" x14ac:dyDescent="0.2">
      <c r="B7" s="1" t="s">
        <v>121</v>
      </c>
      <c r="C7" s="175">
        <v>118058.91869901499</v>
      </c>
    </row>
    <row r="8" spans="2:3" x14ac:dyDescent="0.2">
      <c r="B8" s="1" t="s">
        <v>124</v>
      </c>
      <c r="C8" s="175">
        <v>1734050</v>
      </c>
    </row>
    <row r="9" spans="2:3" x14ac:dyDescent="0.2">
      <c r="B9" s="1" t="s">
        <v>122</v>
      </c>
      <c r="C9" s="175">
        <v>269753</v>
      </c>
    </row>
    <row r="10" spans="2:3" x14ac:dyDescent="0.2">
      <c r="B10" s="8"/>
      <c r="C10" s="177">
        <f>SUM(C5:C9)</f>
        <v>6438678.9186990149</v>
      </c>
    </row>
    <row r="11" spans="2:3" x14ac:dyDescent="0.2">
      <c r="B11" s="1" t="s">
        <v>130</v>
      </c>
      <c r="C11" s="176">
        <f>SummaryPlan!C24</f>
        <v>6438758.4416437894</v>
      </c>
    </row>
    <row r="12" spans="2:3" x14ac:dyDescent="0.2">
      <c r="B12" s="1" t="s">
        <v>131</v>
      </c>
    </row>
    <row r="20" spans="2:3" x14ac:dyDescent="0.2">
      <c r="B20" s="43"/>
    </row>
    <row r="22" spans="2:3" x14ac:dyDescent="0.2">
      <c r="C22" s="175"/>
    </row>
    <row r="23" spans="2:3" x14ac:dyDescent="0.2">
      <c r="C23" s="175"/>
    </row>
    <row r="24" spans="2:3" x14ac:dyDescent="0.2">
      <c r="C24" s="175"/>
    </row>
    <row r="25" spans="2:3" x14ac:dyDescent="0.2">
      <c r="C25" s="175"/>
    </row>
    <row r="26" spans="2:3" x14ac:dyDescent="0.2">
      <c r="C26" s="175"/>
    </row>
    <row r="27" spans="2:3" x14ac:dyDescent="0.2">
      <c r="C27" s="175"/>
    </row>
    <row r="28" spans="2:3" x14ac:dyDescent="0.2">
      <c r="C28" s="175"/>
    </row>
    <row r="29" spans="2:3" x14ac:dyDescent="0.2">
      <c r="C29" s="175"/>
    </row>
    <row r="30" spans="2:3" x14ac:dyDescent="0.2">
      <c r="B30" s="8"/>
      <c r="C30" s="177"/>
    </row>
    <row r="31" spans="2:3" x14ac:dyDescent="0.2">
      <c r="C31" s="176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3:N6"/>
  <sheetViews>
    <sheetView topLeftCell="A10" workbookViewId="0">
      <selection activeCell="M14" sqref="M14"/>
    </sheetView>
  </sheetViews>
  <sheetFormatPr defaultRowHeight="15.75" x14ac:dyDescent="0.25"/>
  <sheetData>
    <row r="3" spans="2:14" x14ac:dyDescent="0.25">
      <c r="B3" t="s">
        <v>148</v>
      </c>
    </row>
    <row r="4" spans="2:14" s="181" customFormat="1" x14ac:dyDescent="0.25">
      <c r="C4" s="180" t="s">
        <v>0</v>
      </c>
      <c r="D4" s="180" t="s">
        <v>132</v>
      </c>
      <c r="E4" s="180" t="s">
        <v>133</v>
      </c>
      <c r="F4" s="180" t="s">
        <v>134</v>
      </c>
      <c r="G4" s="180" t="s">
        <v>135</v>
      </c>
      <c r="H4" s="180" t="s">
        <v>136</v>
      </c>
      <c r="I4" s="180" t="s">
        <v>137</v>
      </c>
      <c r="J4" s="180" t="s">
        <v>138</v>
      </c>
      <c r="K4" s="180" t="s">
        <v>139</v>
      </c>
      <c r="L4" s="180" t="s">
        <v>140</v>
      </c>
      <c r="M4" s="180" t="s">
        <v>141</v>
      </c>
      <c r="N4" s="180" t="s">
        <v>142</v>
      </c>
    </row>
    <row r="5" spans="2:14" s="181" customFormat="1" x14ac:dyDescent="0.25">
      <c r="B5" s="181" t="s">
        <v>2</v>
      </c>
      <c r="C5" s="182">
        <v>1075500</v>
      </c>
      <c r="D5" s="182">
        <v>1172700</v>
      </c>
      <c r="E5" s="182">
        <v>1310900</v>
      </c>
      <c r="F5" s="182">
        <v>1145200</v>
      </c>
      <c r="G5" s="182">
        <v>1086400</v>
      </c>
      <c r="H5" s="182">
        <v>1091700</v>
      </c>
      <c r="I5" s="182">
        <v>1514700</v>
      </c>
      <c r="J5" s="182">
        <v>1764500</v>
      </c>
      <c r="K5" s="182">
        <v>1876900</v>
      </c>
      <c r="L5" s="182">
        <v>1735400</v>
      </c>
      <c r="M5" s="182">
        <v>1333800</v>
      </c>
      <c r="N5" s="182">
        <v>1428200</v>
      </c>
    </row>
    <row r="6" spans="2:14" s="181" customFormat="1" x14ac:dyDescent="0.25">
      <c r="B6" s="181" t="s">
        <v>5</v>
      </c>
      <c r="C6" s="182">
        <v>62300</v>
      </c>
      <c r="D6" s="182">
        <v>8100</v>
      </c>
      <c r="E6" s="182">
        <v>5400</v>
      </c>
      <c r="F6" s="182">
        <v>7800</v>
      </c>
      <c r="G6" s="182">
        <v>17400</v>
      </c>
      <c r="H6" s="182">
        <v>669500</v>
      </c>
      <c r="I6" s="182">
        <v>1478900</v>
      </c>
      <c r="J6" s="182">
        <v>1924800</v>
      </c>
      <c r="K6" s="182">
        <v>2591900</v>
      </c>
      <c r="L6" s="182">
        <v>1413700</v>
      </c>
      <c r="M6" s="182">
        <v>349100</v>
      </c>
      <c r="N6" s="182">
        <v>43500</v>
      </c>
    </row>
  </sheetData>
  <conditionalFormatting sqref="C4:N4">
    <cfRule type="expression" dxfId="3" priority="3" stopIfTrue="1">
      <formula>NOT(_xlfn.ISFORMULA(C4))</formula>
    </cfRule>
  </conditionalFormatting>
  <conditionalFormatting sqref="C5:N5">
    <cfRule type="expression" dxfId="2" priority="2" stopIfTrue="1">
      <formula>NOT(_xlfn.ISFORMULA(C5))</formula>
    </cfRule>
  </conditionalFormatting>
  <conditionalFormatting sqref="C6:N6">
    <cfRule type="expression" dxfId="1" priority="1" stopIfTrue="1">
      <formula>NOT(_xlfn.ISFORMULA(C6))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3:D11"/>
  <sheetViews>
    <sheetView workbookViewId="0">
      <selection activeCell="N16" sqref="N16"/>
    </sheetView>
  </sheetViews>
  <sheetFormatPr defaultRowHeight="15.75" x14ac:dyDescent="0.25"/>
  <cols>
    <col min="2" max="2" width="13.125" customWidth="1"/>
  </cols>
  <sheetData>
    <row r="3" spans="2:4" x14ac:dyDescent="0.25">
      <c r="B3" t="s">
        <v>143</v>
      </c>
    </row>
    <row r="4" spans="2:4" x14ac:dyDescent="0.25">
      <c r="C4" s="184" t="s">
        <v>146</v>
      </c>
      <c r="D4" s="184" t="s">
        <v>147</v>
      </c>
    </row>
    <row r="5" spans="2:4" x14ac:dyDescent="0.25">
      <c r="B5" t="s">
        <v>145</v>
      </c>
      <c r="C5" s="183">
        <v>1.9891760798791318</v>
      </c>
      <c r="D5" s="183">
        <v>1.9754070603484379</v>
      </c>
    </row>
    <row r="6" spans="2:4" x14ac:dyDescent="0.25">
      <c r="B6" t="s">
        <v>2</v>
      </c>
      <c r="C6" s="183">
        <v>1.5281554946004239</v>
      </c>
      <c r="D6" s="183">
        <v>1.4932764135677299</v>
      </c>
    </row>
    <row r="7" spans="2:4" x14ac:dyDescent="0.25">
      <c r="B7" t="s">
        <v>3</v>
      </c>
      <c r="C7" s="183">
        <v>2.0221358524449449</v>
      </c>
      <c r="D7" s="183">
        <v>2.0343655500540927</v>
      </c>
    </row>
    <row r="8" spans="2:4" x14ac:dyDescent="0.25">
      <c r="B8" t="s">
        <v>4</v>
      </c>
      <c r="C8" s="183">
        <v>2.329273842600537</v>
      </c>
      <c r="D8" s="183">
        <v>2.1875242742330343</v>
      </c>
    </row>
    <row r="9" spans="2:4" x14ac:dyDescent="0.25">
      <c r="B9" t="s">
        <v>5</v>
      </c>
      <c r="C9" s="183">
        <v>4.2128605950513149</v>
      </c>
      <c r="D9" s="183">
        <v>4.2935204485397245</v>
      </c>
    </row>
    <row r="10" spans="2:4" x14ac:dyDescent="0.25">
      <c r="B10" t="s">
        <v>6</v>
      </c>
      <c r="C10" s="183">
        <v>1.9484554026360192</v>
      </c>
      <c r="D10" s="183">
        <v>1.896334213456299</v>
      </c>
    </row>
    <row r="11" spans="2:4" x14ac:dyDescent="0.25">
      <c r="B11" t="s">
        <v>7</v>
      </c>
      <c r="C11" s="183">
        <v>2.2644495561288793</v>
      </c>
      <c r="D11" s="183">
        <v>2.2048175798014142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DetailedCIP</vt:lpstr>
      <vt:lpstr>CIPCompare</vt:lpstr>
      <vt:lpstr>Rates &amp; Revenue</vt:lpstr>
      <vt:lpstr>SummaryPlan</vt:lpstr>
      <vt:lpstr>O&amp;M</vt:lpstr>
      <vt:lpstr>Functions</vt:lpstr>
      <vt:lpstr>Service Characteristics</vt:lpstr>
      <vt:lpstr>Customers</vt:lpstr>
      <vt:lpstr>PeakFactors</vt:lpstr>
      <vt:lpstr>Rates and Bills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Natanson</dc:creator>
  <cp:lastModifiedBy>Deb Galardi</cp:lastModifiedBy>
  <dcterms:created xsi:type="dcterms:W3CDTF">2019-09-05T00:01:24Z</dcterms:created>
  <dcterms:modified xsi:type="dcterms:W3CDTF">2019-10-04T23:16:52Z</dcterms:modified>
</cp:coreProperties>
</file>